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renewpowerventures.sharepoint.com/sites/InvestorRelationsMerged/Shared Documents/Investor Relations/Models/"/>
    </mc:Choice>
  </mc:AlternateContent>
  <xr:revisionPtr revIDLastSave="0" documentId="8_{858656CF-B375-4A00-832F-796382064B68}" xr6:coauthVersionLast="47" xr6:coauthVersionMax="47" xr10:uidLastSave="{00000000-0000-0000-0000-000000000000}"/>
  <bookViews>
    <workbookView xWindow="-110" yWindow="-110" windowWidth="19420" windowHeight="10300" tabRatio="731" xr2:uid="{00000000-000D-0000-FFFF-FFFF00000000}"/>
  </bookViews>
  <sheets>
    <sheet name="Balance Sheet" sheetId="3" r:id="rId1"/>
    <sheet name="Income Statement" sheetId="2" r:id="rId2"/>
    <sheet name="Cash Flow" sheetId="4" r:id="rId3"/>
    <sheet name="Adj. EBITDA and CFe" sheetId="12" r:id="rId4"/>
    <sheet name="Project List" sheetId="25" r:id="rId5"/>
    <sheet name="Voting" sheetId="23" r:id="rId6"/>
    <sheet name="Total No of Shares Outstanding" sheetId="24" r:id="rId7"/>
  </sheets>
  <externalReferences>
    <externalReference r:id="rId8"/>
    <externalReference r:id="rId9"/>
  </externalReferences>
  <definedNames>
    <definedName name="_xlnm._FilterDatabase" localSheetId="4" hidden="1">'Project List'!$B$2:$L$212</definedName>
    <definedName name="CIQWBGuid" hidden="1">"Capacity update_31.12.2020_v3.xlsx"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6" hidden="1">"12/14/2020 09:26:30"</definedName>
    <definedName name="IQ_NAMES_REVISION_DATE_" localSheetId="5" hidden="1">"12/14/2020 09:26:30"</definedName>
    <definedName name="IQ_NAMES_REVISION_DATE_" hidden="1">44167.2074537037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12" i="25" l="1"/>
  <c r="H165" i="25"/>
  <c r="H122" i="25"/>
  <c r="H121" i="25"/>
  <c r="H119" i="25"/>
  <c r="H72" i="25"/>
  <c r="H71" i="25"/>
  <c r="H69" i="25"/>
  <c r="H68" i="25"/>
  <c r="H67" i="25"/>
  <c r="H57" i="25"/>
  <c r="H19" i="25"/>
  <c r="F195" i="25"/>
  <c r="F190" i="25"/>
  <c r="F180" i="25"/>
  <c r="F161" i="25"/>
  <c r="F68" i="25"/>
  <c r="F213" i="25" s="1"/>
  <c r="C21" i="24" l="1"/>
  <c r="C19" i="24"/>
  <c r="C17" i="24"/>
  <c r="C22" i="24" s="1"/>
  <c r="C10" i="24"/>
  <c r="C6" i="24"/>
  <c r="I14" i="23" l="1"/>
  <c r="F10" i="23"/>
  <c r="E10" i="23"/>
  <c r="D10" i="23"/>
  <c r="C9" i="23"/>
  <c r="I9" i="23" s="1"/>
  <c r="J8" i="23"/>
  <c r="O8" i="23" s="1"/>
  <c r="G8" i="23"/>
  <c r="I7" i="23"/>
  <c r="O7" i="23" s="1"/>
  <c r="G7" i="23"/>
  <c r="I6" i="23"/>
  <c r="O6" i="23" s="1"/>
  <c r="G6" i="23"/>
  <c r="L5" i="23"/>
  <c r="L10" i="23" s="1"/>
  <c r="K5" i="23"/>
  <c r="I5" i="23"/>
  <c r="O5" i="23" s="1"/>
  <c r="G5" i="23"/>
  <c r="K4" i="23"/>
  <c r="I4" i="23"/>
  <c r="O4" i="23" s="1"/>
  <c r="G4" i="23"/>
  <c r="C10" i="23" l="1"/>
  <c r="K10" i="23"/>
  <c r="M9" i="23"/>
  <c r="O9" i="23"/>
  <c r="I10" i="23"/>
  <c r="J10" i="23"/>
  <c r="M6" i="23"/>
  <c r="M8" i="23"/>
  <c r="M5" i="23"/>
  <c r="M7" i="23"/>
  <c r="G9" i="23"/>
  <c r="M4" i="23"/>
  <c r="M10" i="23" l="1"/>
  <c r="I16" i="23" s="1"/>
  <c r="N4" i="23"/>
  <c r="N9" i="23"/>
  <c r="N8" i="23"/>
  <c r="N6" i="23"/>
  <c r="O10" i="23"/>
  <c r="P9" i="23" s="1"/>
  <c r="G10" i="23"/>
  <c r="H4" i="23" l="1"/>
  <c r="H8" i="23"/>
  <c r="H5" i="23"/>
  <c r="H7" i="23"/>
  <c r="H6" i="23"/>
  <c r="N5" i="23"/>
  <c r="N7" i="23"/>
  <c r="H9" i="23"/>
  <c r="P7" i="23"/>
  <c r="P4" i="23"/>
  <c r="P8" i="23"/>
  <c r="P5" i="23"/>
  <c r="P6" i="23"/>
  <c r="N10" i="23" l="1"/>
  <c r="H10" i="23"/>
  <c r="P10" i="23"/>
  <c r="AA10" i="4" l="1"/>
  <c r="AN10" i="4"/>
  <c r="AF10" i="4"/>
  <c r="V47" i="4" l="1"/>
  <c r="V29" i="4"/>
  <c r="V27" i="4"/>
  <c r="AE10" i="4"/>
  <c r="L18" i="12"/>
  <c r="L24" i="12" s="1"/>
  <c r="L31" i="12" s="1"/>
  <c r="H18" i="12"/>
  <c r="H24" i="12" s="1"/>
  <c r="H31" i="12" s="1"/>
  <c r="K18" i="12" l="1"/>
  <c r="K24" i="12" s="1"/>
  <c r="K31" i="12" s="1"/>
  <c r="J18" i="12"/>
  <c r="J24" i="12" s="1"/>
  <c r="J31" i="12" s="1"/>
  <c r="F18" i="12"/>
  <c r="F24" i="12" s="1"/>
  <c r="F31" i="12" s="1"/>
  <c r="I18" i="12"/>
  <c r="I24" i="12" s="1"/>
  <c r="I31" i="12" s="1"/>
  <c r="AC1" i="4" l="1"/>
  <c r="E31" i="12" l="1"/>
  <c r="G31" i="12"/>
  <c r="O18" i="12"/>
  <c r="G18" i="12"/>
  <c r="N18" i="12"/>
  <c r="E18" i="12"/>
  <c r="S1" i="4"/>
  <c r="T1" i="4"/>
  <c r="U1" i="4"/>
  <c r="V1" i="4"/>
  <c r="AB1" i="4"/>
  <c r="C4" i="4" l="1"/>
  <c r="D4" i="4" s="1"/>
  <c r="E4" i="4" s="1"/>
  <c r="I27" i="2"/>
  <c r="I29" i="2" s="1"/>
  <c r="I35" i="2" s="1"/>
  <c r="X1" i="4"/>
  <c r="W1" i="4"/>
  <c r="AA1" i="4" l="1"/>
  <c r="Z1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Abhishek Benwal</author>
    <author>Renew Power</author>
    <author>Harshit Virmani</author>
  </authors>
  <commentList>
    <comment ref="H73" authorId="0" shapeId="0" xr:uid="{3A43E149-838A-4468-836E-2727EE5751AA}">
      <text>
        <r>
          <rPr>
            <b/>
            <sz val="9"/>
            <color indexed="81"/>
            <rFont val="Tahoma"/>
            <family val="2"/>
          </rPr>
          <t>Abhishek Benwal:</t>
        </r>
        <r>
          <rPr>
            <sz val="9"/>
            <color indexed="81"/>
            <rFont val="Tahoma"/>
            <family val="2"/>
          </rPr>
          <t xml:space="preserve">
PPA date: Q3 FY24
Tariff not adopted yet</t>
        </r>
      </text>
    </comment>
    <comment ref="H122" authorId="1" shapeId="0" xr:uid="{4B89FE61-C7F2-4900-BA95-5572FA198980}">
      <text>
        <r>
          <rPr>
            <b/>
            <sz val="9"/>
            <color indexed="81"/>
            <rFont val="Tahoma"/>
            <family val="2"/>
          </rPr>
          <t>Renew Power:</t>
        </r>
        <r>
          <rPr>
            <sz val="9"/>
            <color indexed="81"/>
            <rFont val="Tahoma"/>
            <family val="2"/>
          </rPr>
          <t xml:space="preserve">
Actual commissioning</t>
        </r>
      </text>
    </comment>
    <comment ref="H138" authorId="0" shapeId="0" xr:uid="{0DA8233B-599B-4CC9-8C91-33D85C6DBB5B}">
      <text>
        <r>
          <rPr>
            <b/>
            <sz val="9"/>
            <color indexed="81"/>
            <rFont val="Tahoma"/>
            <family val="2"/>
          </rPr>
          <t>Abhishek Benwal:</t>
        </r>
        <r>
          <rPr>
            <sz val="9"/>
            <color indexed="81"/>
            <rFont val="Tahoma"/>
            <family val="2"/>
          </rPr>
          <t xml:space="preserve">
PPA CoD: Mar-24
Delay in govt substation readiness
</t>
        </r>
      </text>
    </comment>
    <comment ref="H139" authorId="0" shapeId="0" xr:uid="{64C26138-8173-4510-A017-40782153BB9B}">
      <text>
        <r>
          <rPr>
            <b/>
            <sz val="9"/>
            <color indexed="81"/>
            <rFont val="Tahoma"/>
            <family val="2"/>
          </rPr>
          <t>Abhishek Benwal:</t>
        </r>
        <r>
          <rPr>
            <sz val="9"/>
            <color indexed="81"/>
            <rFont val="Tahoma"/>
            <family val="2"/>
          </rPr>
          <t xml:space="preserve">
PPA CoD: Mar-24
Delay in govt substation readiness</t>
        </r>
      </text>
    </comment>
    <comment ref="H140" authorId="0" shapeId="0" xr:uid="{3C1C0D02-A506-4DE7-89F8-DB4B6351D03F}">
      <text>
        <r>
          <rPr>
            <b/>
            <sz val="9"/>
            <color indexed="81"/>
            <rFont val="Tahoma"/>
            <family val="2"/>
          </rPr>
          <t>Abhishek Benwal:</t>
        </r>
        <r>
          <rPr>
            <sz val="9"/>
            <color indexed="81"/>
            <rFont val="Tahoma"/>
            <family val="2"/>
          </rPr>
          <t xml:space="preserve">
Delay in govt substation readiness</t>
        </r>
      </text>
    </comment>
    <comment ref="H141" authorId="0" shapeId="0" xr:uid="{2FD018BF-FEB0-47E9-9BD6-E5E45EEC4C64}">
      <text>
        <r>
          <rPr>
            <b/>
            <sz val="9"/>
            <color indexed="81"/>
            <rFont val="Tahoma"/>
            <family val="2"/>
          </rPr>
          <t>Abhishek Benwal:</t>
        </r>
        <r>
          <rPr>
            <sz val="9"/>
            <color indexed="81"/>
            <rFont val="Tahoma"/>
            <family val="2"/>
          </rPr>
          <t xml:space="preserve">
Delay in govt substation readiness</t>
        </r>
      </text>
    </comment>
    <comment ref="H142" authorId="0" shapeId="0" xr:uid="{A272FE24-65B9-4E0B-B434-CDEC1BA73E07}">
      <text>
        <r>
          <rPr>
            <b/>
            <sz val="9"/>
            <color indexed="81"/>
            <rFont val="Tahoma"/>
            <family val="2"/>
          </rPr>
          <t>Abhishek Benwal:</t>
        </r>
        <r>
          <rPr>
            <sz val="9"/>
            <color indexed="81"/>
            <rFont val="Tahoma"/>
            <family val="2"/>
          </rPr>
          <t xml:space="preserve">
On Hold
</t>
        </r>
      </text>
    </comment>
    <comment ref="H145" authorId="0" shapeId="0" xr:uid="{1EF4FE76-9E9D-4217-A75A-76E1DF4FD74B}">
      <text>
        <r>
          <rPr>
            <b/>
            <sz val="9"/>
            <color indexed="81"/>
            <rFont val="Tahoma"/>
            <family val="2"/>
          </rPr>
          <t>Abhishek Benwal:</t>
        </r>
        <r>
          <rPr>
            <sz val="9"/>
            <color indexed="81"/>
            <rFont val="Tahoma"/>
            <family val="2"/>
          </rPr>
          <t xml:space="preserve">
PPA CoD: Feb-24</t>
        </r>
      </text>
    </comment>
    <comment ref="H146" authorId="0" shapeId="0" xr:uid="{D242D4E6-B8FE-458F-9FA2-9DFFD02F1B0E}">
      <text>
        <r>
          <rPr>
            <b/>
            <sz val="9"/>
            <color indexed="81"/>
            <rFont val="Tahoma"/>
            <family val="2"/>
          </rPr>
          <t>Abhishek Benwal:</t>
        </r>
        <r>
          <rPr>
            <sz val="9"/>
            <color indexed="81"/>
            <rFont val="Tahoma"/>
            <family val="2"/>
          </rPr>
          <t xml:space="preserve">
PPA date: Q2 FY24
</t>
        </r>
      </text>
    </comment>
    <comment ref="H147" authorId="0" shapeId="0" xr:uid="{B15A30F0-48EF-48CF-99A8-F008FE6274F6}">
      <text>
        <r>
          <rPr>
            <b/>
            <sz val="9"/>
            <color indexed="81"/>
            <rFont val="Tahoma"/>
            <family val="2"/>
          </rPr>
          <t>Abhishek Benwal:</t>
        </r>
        <r>
          <rPr>
            <sz val="9"/>
            <color indexed="81"/>
            <rFont val="Tahoma"/>
            <family val="2"/>
          </rPr>
          <t xml:space="preserve">
PPA date: Q2 FY24
</t>
        </r>
      </text>
    </comment>
    <comment ref="H148" authorId="0" shapeId="0" xr:uid="{0D15E11E-DC1B-4F78-9B48-E71E41DEE1D9}">
      <text>
        <r>
          <rPr>
            <b/>
            <sz val="9"/>
            <color indexed="81"/>
            <rFont val="Tahoma"/>
            <family val="2"/>
          </rPr>
          <t>Abhishek Benwal:</t>
        </r>
        <r>
          <rPr>
            <sz val="9"/>
            <color indexed="81"/>
            <rFont val="Tahoma"/>
            <family val="2"/>
          </rPr>
          <t xml:space="preserve">
PPA date: Q2 FY24</t>
        </r>
      </text>
    </comment>
    <comment ref="H149" authorId="0" shapeId="0" xr:uid="{E6775298-FE16-4422-8E03-8A8C4007A53B}">
      <text>
        <r>
          <rPr>
            <b/>
            <sz val="9"/>
            <color indexed="81"/>
            <rFont val="Tahoma"/>
            <family val="2"/>
          </rPr>
          <t>Abhishek Benwal:</t>
        </r>
        <r>
          <rPr>
            <sz val="9"/>
            <color indexed="81"/>
            <rFont val="Tahoma"/>
            <family val="2"/>
          </rPr>
          <t xml:space="preserve">
PPA CoD: Aug-23 (Extension Applied)
Govt Substation readiness by Dec-23
</t>
        </r>
      </text>
    </comment>
    <comment ref="I159" authorId="2" shapeId="0" xr:uid="{F1629D49-6B99-4502-911D-4F1FF20E972E}">
      <text>
        <r>
          <rPr>
            <b/>
            <sz val="9"/>
            <color indexed="81"/>
            <rFont val="Tahoma"/>
            <family val="2"/>
          </rPr>
          <t>Harshit Virmani:</t>
        </r>
        <r>
          <rPr>
            <sz val="9"/>
            <color indexed="81"/>
            <rFont val="Tahoma"/>
            <family val="2"/>
          </rPr>
          <t xml:space="preserve">
IC Team - 3.59
As per PPA, tariff is 3.67</t>
        </r>
      </text>
    </comment>
    <comment ref="F161" authorId="2" shapeId="0" xr:uid="{D62E785A-80AE-45C0-9636-87B128E21592}">
      <text>
        <r>
          <rPr>
            <b/>
            <sz val="9"/>
            <color indexed="81"/>
            <rFont val="Tahoma"/>
            <family val="2"/>
          </rPr>
          <t>Harshit Virmani:</t>
        </r>
        <r>
          <rPr>
            <sz val="9"/>
            <color indexed="81"/>
            <rFont val="Tahoma"/>
            <family val="2"/>
          </rPr>
          <t xml:space="preserve">
IC Team - 4.6
Checked with Business team, the capacity is 3.18 MW</t>
        </r>
      </text>
    </comment>
    <comment ref="I161" authorId="2" shapeId="0" xr:uid="{C49597B0-1DBD-43A9-ADA1-3C4C6F806FDF}">
      <text>
        <r>
          <rPr>
            <b/>
            <sz val="9"/>
            <color indexed="81"/>
            <rFont val="Tahoma"/>
            <family val="2"/>
          </rPr>
          <t>Harshit Virmani:</t>
        </r>
        <r>
          <rPr>
            <sz val="9"/>
            <color indexed="81"/>
            <rFont val="Tahoma"/>
            <family val="2"/>
          </rPr>
          <t xml:space="preserve">
IC - 3.70</t>
        </r>
      </text>
    </comment>
    <comment ref="F162" authorId="2" shapeId="0" xr:uid="{5081F732-2130-4094-AB83-ACE623AAFB41}">
      <text>
        <r>
          <rPr>
            <b/>
            <sz val="9"/>
            <color indexed="81"/>
            <rFont val="Tahoma"/>
            <family val="2"/>
          </rPr>
          <t>Harshit Virmani:</t>
        </r>
        <r>
          <rPr>
            <sz val="9"/>
            <color indexed="81"/>
            <rFont val="Tahoma"/>
            <family val="2"/>
          </rPr>
          <t xml:space="preserve">
IC Team - 1.8
Checked with Business Team, the capacity is 1.82 MW</t>
        </r>
      </text>
    </comment>
    <comment ref="F195" authorId="2" shapeId="0" xr:uid="{CD7FF79A-30D5-40F0-B3D7-3B1288D60322}">
      <text>
        <r>
          <rPr>
            <b/>
            <sz val="9"/>
            <color indexed="81"/>
            <rFont val="Tahoma"/>
            <family val="2"/>
          </rPr>
          <t>Harshit Virmani:</t>
        </r>
        <r>
          <rPr>
            <sz val="9"/>
            <color indexed="81"/>
            <rFont val="Tahoma"/>
            <family val="2"/>
          </rPr>
          <t xml:space="preserve">
IC Team - 3.5
Checked with Business team, the capacity is 4.6 MW</t>
        </r>
      </text>
    </comment>
  </commentList>
</comments>
</file>

<file path=xl/sharedStrings.xml><?xml version="1.0" encoding="utf-8"?>
<sst xmlns="http://schemas.openxmlformats.org/spreadsheetml/2006/main" count="1824" uniqueCount="565">
  <si>
    <t>(Amounts in INR millions, unless otherwise stated)</t>
  </si>
  <si>
    <t>Assets</t>
  </si>
  <si>
    <t>Non-current assets</t>
  </si>
  <si>
    <t>Property, plant and equipment</t>
  </si>
  <si>
    <t>Intangible assets</t>
  </si>
  <si>
    <t>Right of use assets</t>
  </si>
  <si>
    <t>Investment in jointly controlled entities</t>
  </si>
  <si>
    <t xml:space="preserve">Financial assets </t>
  </si>
  <si>
    <t>Investments</t>
  </si>
  <si>
    <t>Trade receivables</t>
  </si>
  <si>
    <t>Loans</t>
  </si>
  <si>
    <t>Others</t>
  </si>
  <si>
    <t>Deferred tax assets (net)</t>
  </si>
  <si>
    <t>Prepayments</t>
  </si>
  <si>
    <t>Non-current tax assets (net)</t>
  </si>
  <si>
    <t>Other non-current assets</t>
  </si>
  <si>
    <t>Total non-current assets</t>
  </si>
  <si>
    <t>Current assets</t>
  </si>
  <si>
    <t>Inventories</t>
  </si>
  <si>
    <t>Financial assets</t>
  </si>
  <si>
    <t>Derivative instruments</t>
  </si>
  <si>
    <t>Cash and cash equivalents</t>
  </si>
  <si>
    <t>Bank balances other than cash and cash equivalents</t>
  </si>
  <si>
    <t>Other current assets</t>
  </si>
  <si>
    <t>Assets held for sale</t>
  </si>
  <si>
    <t>Total current assets</t>
  </si>
  <si>
    <t>Total assets</t>
  </si>
  <si>
    <t>Equity and liabilities</t>
  </si>
  <si>
    <t>Equity</t>
  </si>
  <si>
    <t>Issued capital</t>
  </si>
  <si>
    <t>Share premium</t>
  </si>
  <si>
    <t>Hedge reserve</t>
  </si>
  <si>
    <t>Share based payment reserve</t>
  </si>
  <si>
    <t>Other components of equity</t>
  </si>
  <si>
    <t>Equity attributable to equity holders of the parent</t>
  </si>
  <si>
    <t>Non-controlling interests</t>
  </si>
  <si>
    <t>Total equity</t>
  </si>
  <si>
    <t>Non-current liabilities</t>
  </si>
  <si>
    <t>Financial liabilities</t>
  </si>
  <si>
    <t>Interest-bearing loans and borrowings</t>
  </si>
  <si>
    <t>Lease liabilities</t>
  </si>
  <si>
    <t>Deferred government grant</t>
  </si>
  <si>
    <t>Employee benefit liabilities</t>
  </si>
  <si>
    <t>Contract liabilities</t>
  </si>
  <si>
    <t>Provisions</t>
  </si>
  <si>
    <t>Deferred tax liabilities (net)</t>
  </si>
  <si>
    <t>Other non-current liabilities</t>
  </si>
  <si>
    <t>Total non-current liabilities</t>
  </si>
  <si>
    <t>Current liabilities</t>
  </si>
  <si>
    <t>Trade payables</t>
  </si>
  <si>
    <t>Outstanding dues to micro enterprises and small enterprises</t>
  </si>
  <si>
    <t>Other current liabilities</t>
  </si>
  <si>
    <t>Current tax liabilities (net)</t>
  </si>
  <si>
    <t>Total current liabilities</t>
  </si>
  <si>
    <t>Total liabilities</t>
  </si>
  <si>
    <t>Total equity and liabilities</t>
  </si>
  <si>
    <t>Income</t>
  </si>
  <si>
    <t>Other operating income</t>
  </si>
  <si>
    <t>Other income</t>
  </si>
  <si>
    <t>Total income</t>
  </si>
  <si>
    <t>Expenses</t>
  </si>
  <si>
    <t>Raw materials and consumables used</t>
  </si>
  <si>
    <t>Employee benefits expense</t>
  </si>
  <si>
    <t>Depreciation and amortisation</t>
  </si>
  <si>
    <t>Other expenses</t>
  </si>
  <si>
    <t>Total expenses</t>
  </si>
  <si>
    <t>(Loss) / profit before share of profit of jointly controlled entities and tax</t>
  </si>
  <si>
    <t>(Loss) / profit before tax</t>
  </si>
  <si>
    <t>Income tax expense</t>
  </si>
  <si>
    <t>Current tax</t>
  </si>
  <si>
    <t>Deferred tax</t>
  </si>
  <si>
    <t>Adjustment of current tax relating to earlier years</t>
  </si>
  <si>
    <t>Cash flows from operating activities</t>
  </si>
  <si>
    <t>Adjustments to reconcile profit before tax to net cash flows:</t>
  </si>
  <si>
    <t>Working capital adjustments:</t>
  </si>
  <si>
    <t>(Increase) / decrease in other non-current financial assets</t>
  </si>
  <si>
    <t>Cash generated from operations</t>
  </si>
  <si>
    <t>Cash flows from investing activities</t>
  </si>
  <si>
    <t>Purchase of property, plant and equipment, intangible assets and right of use assets</t>
  </si>
  <si>
    <t>Acquisition of subsidiary, net of cash acquired</t>
  </si>
  <si>
    <t>Government grant received</t>
  </si>
  <si>
    <t>Proceeds from interest received</t>
  </si>
  <si>
    <t>Cash flows from financing activities</t>
  </si>
  <si>
    <t>Payment of lease liabilities (including payment of interest expense)</t>
  </si>
  <si>
    <t>Payment made for repurchase of vested stock options</t>
  </si>
  <si>
    <t>Proceeds from long term interest-bearing loans and borrowings</t>
  </si>
  <si>
    <t>Repayment of long term interest-bearing loans and borrowings</t>
  </si>
  <si>
    <t>Proceeds from short term interest-bearing loans and borrowings</t>
  </si>
  <si>
    <t>Repayment of short term interest-bearing loans and borrowings</t>
  </si>
  <si>
    <t>Interest paid</t>
  </si>
  <si>
    <t>Components of cash and cash equivalents</t>
  </si>
  <si>
    <t>Cash and cheque on hand</t>
  </si>
  <si>
    <t>Balances with banks:</t>
  </si>
  <si>
    <t xml:space="preserve"> - On current accounts</t>
  </si>
  <si>
    <t xml:space="preserve"> - Deposits with original maturity of less than 3 months</t>
  </si>
  <si>
    <t>Total cash and cash equivalents</t>
  </si>
  <si>
    <t>Particulars</t>
  </si>
  <si>
    <t>Total</t>
  </si>
  <si>
    <t>Category</t>
  </si>
  <si>
    <t>Type</t>
  </si>
  <si>
    <t>Status</t>
  </si>
  <si>
    <t>Project</t>
  </si>
  <si>
    <t>Capacity (MW)</t>
  </si>
  <si>
    <t>Location</t>
  </si>
  <si>
    <t>Wind</t>
  </si>
  <si>
    <t>Commissioned</t>
  </si>
  <si>
    <t>Jasdan</t>
  </si>
  <si>
    <t>Gujarat</t>
  </si>
  <si>
    <t>Maharashtra</t>
  </si>
  <si>
    <t>Vaspet-I</t>
  </si>
  <si>
    <t>MSEDCL</t>
  </si>
  <si>
    <t>Rajasthan</t>
  </si>
  <si>
    <t>Bakhrani</t>
  </si>
  <si>
    <t>JVVNL</t>
  </si>
  <si>
    <t>Telangana</t>
  </si>
  <si>
    <t>Tadas</t>
  </si>
  <si>
    <t>Karnataka</t>
  </si>
  <si>
    <t>3rd Party</t>
  </si>
  <si>
    <t>Jogihalli</t>
  </si>
  <si>
    <t>Ron</t>
  </si>
  <si>
    <t>Jamb</t>
  </si>
  <si>
    <t>Chikodi</t>
  </si>
  <si>
    <t>Jath</t>
  </si>
  <si>
    <t>Vaspet-II &amp; III</t>
  </si>
  <si>
    <t>Ellutala</t>
  </si>
  <si>
    <t>APSPDCL</t>
  </si>
  <si>
    <t xml:space="preserve">Welturi-I </t>
  </si>
  <si>
    <t>Budh-I</t>
  </si>
  <si>
    <t>Welturi-II</t>
  </si>
  <si>
    <t>Vaspet-IV</t>
  </si>
  <si>
    <t>Dangri</t>
  </si>
  <si>
    <t>AVVNL</t>
  </si>
  <si>
    <t>Nipaniya</t>
  </si>
  <si>
    <t>MPPMCL</t>
  </si>
  <si>
    <t>Pratapgarh</t>
  </si>
  <si>
    <t>JVVNL, AVVNL</t>
  </si>
  <si>
    <t>Mandsaur</t>
  </si>
  <si>
    <t>Rajgarh</t>
  </si>
  <si>
    <t>Bhesada</t>
  </si>
  <si>
    <t>Lingasugur</t>
  </si>
  <si>
    <t>Kod and Limbwas</t>
  </si>
  <si>
    <t>Vinjalpur</t>
  </si>
  <si>
    <t>GUVNL</t>
  </si>
  <si>
    <t>Batkurki</t>
  </si>
  <si>
    <t>HESCOM</t>
  </si>
  <si>
    <t>Bableshwar</t>
  </si>
  <si>
    <t>Sadla</t>
  </si>
  <si>
    <t>Veerabhadra</t>
  </si>
  <si>
    <t xml:space="preserve">APSPDCL </t>
  </si>
  <si>
    <t>Amba-1</t>
  </si>
  <si>
    <t>Amba-2</t>
  </si>
  <si>
    <t>Patan</t>
  </si>
  <si>
    <t>Limbwas 2</t>
  </si>
  <si>
    <t>KCT Gamesa 40 Molagavalli</t>
  </si>
  <si>
    <t>KCTGE 39.1 Molagavalli</t>
  </si>
  <si>
    <t>KCT Gamesa 24 Kalyandurg</t>
  </si>
  <si>
    <t>Lahori</t>
  </si>
  <si>
    <t>Molagavalli</t>
  </si>
  <si>
    <t>Ostro - Tejuva</t>
  </si>
  <si>
    <t>Ostro - Rajgarh</t>
  </si>
  <si>
    <t>Ostro - Lahori</t>
  </si>
  <si>
    <t>Ostro - Amba</t>
  </si>
  <si>
    <t>Ostro - Nimbagallu</t>
  </si>
  <si>
    <t>Ostro - Sattegiri</t>
  </si>
  <si>
    <t>Ostro - Ralla Andhra</t>
  </si>
  <si>
    <t>Ostro - Ralla AP</t>
  </si>
  <si>
    <t>Ostro - AVP Dewas</t>
  </si>
  <si>
    <t>Ostro - Badoni Dewas</t>
  </si>
  <si>
    <t>SECI II</t>
  </si>
  <si>
    <t>SECI</t>
  </si>
  <si>
    <t>Ostro - Kutch (SECI 1)</t>
  </si>
  <si>
    <t>PTC</t>
  </si>
  <si>
    <t>Ostro - Taralkatti</t>
  </si>
  <si>
    <t>GESCOM</t>
  </si>
  <si>
    <t>Bableshwar 2</t>
  </si>
  <si>
    <t>BESCOM</t>
  </si>
  <si>
    <t>Bapuram</t>
  </si>
  <si>
    <t>Nirlooti</t>
  </si>
  <si>
    <t>HESCOM, GESCOM</t>
  </si>
  <si>
    <t>Borampalli</t>
  </si>
  <si>
    <t>MSEDCL Bid</t>
  </si>
  <si>
    <t>SREI</t>
  </si>
  <si>
    <t>20-25</t>
  </si>
  <si>
    <t>Solar</t>
  </si>
  <si>
    <t>Sheopur</t>
  </si>
  <si>
    <t>Adoni</t>
  </si>
  <si>
    <t>Cumbum</t>
  </si>
  <si>
    <t>Mehbubnagar -1</t>
  </si>
  <si>
    <t>TSSPDCL</t>
  </si>
  <si>
    <t>Sadashivpet</t>
  </si>
  <si>
    <t>MPSolar II</t>
  </si>
  <si>
    <t>Dichipally</t>
  </si>
  <si>
    <t>TSNPDCL</t>
  </si>
  <si>
    <t>Mandamarri</t>
  </si>
  <si>
    <t>Minpur</t>
  </si>
  <si>
    <t>Mulkanoor</t>
  </si>
  <si>
    <t>Alland</t>
  </si>
  <si>
    <t>Bhalki</t>
  </si>
  <si>
    <t>Siruguppa</t>
  </si>
  <si>
    <t>Humnabad</t>
  </si>
  <si>
    <t>Devdurga</t>
  </si>
  <si>
    <t>MESCOM</t>
  </si>
  <si>
    <t>Honnali</t>
  </si>
  <si>
    <t>Turuvekere</t>
  </si>
  <si>
    <t>Yadgir</t>
  </si>
  <si>
    <t>Mahbubnagar 2</t>
  </si>
  <si>
    <t>NTPC</t>
  </si>
  <si>
    <t>Ittigi</t>
  </si>
  <si>
    <t>08-10 years</t>
  </si>
  <si>
    <t>Raichur</t>
  </si>
  <si>
    <t>08-12 years</t>
  </si>
  <si>
    <t>Pavagada</t>
  </si>
  <si>
    <t>Ostro - Wanaparthy</t>
  </si>
  <si>
    <t>Ostro - Rajasthan</t>
  </si>
  <si>
    <t>VS- Lexicon</t>
  </si>
  <si>
    <t>VS- Symphony</t>
  </si>
  <si>
    <t>VS-Star Solar</t>
  </si>
  <si>
    <t>RREC</t>
  </si>
  <si>
    <t>VS-Sun Gold</t>
  </si>
  <si>
    <t>Charanka</t>
  </si>
  <si>
    <t>Wadgare</t>
  </si>
  <si>
    <t>Nirna</t>
  </si>
  <si>
    <t>Ladha</t>
  </si>
  <si>
    <t>Bhadla</t>
  </si>
  <si>
    <t>TN 100</t>
  </si>
  <si>
    <t>TANGEDCO</t>
  </si>
  <si>
    <t>MESCOM, BESCOM, GESCOM, CESC</t>
  </si>
  <si>
    <t>Mah Ph I</t>
  </si>
  <si>
    <t>Under Development</t>
  </si>
  <si>
    <t>SECI III</t>
  </si>
  <si>
    <t>SECI Raj</t>
  </si>
  <si>
    <t>SECI IV</t>
  </si>
  <si>
    <t>SECI VI</t>
  </si>
  <si>
    <t>SECI IX</t>
  </si>
  <si>
    <t>Shares (#)</t>
  </si>
  <si>
    <t>Class A Shares</t>
  </si>
  <si>
    <t>Class B Shares</t>
  </si>
  <si>
    <t>Class C Shares</t>
  </si>
  <si>
    <t>Class D Shares</t>
  </si>
  <si>
    <t>Total Outstanding Shares</t>
  </si>
  <si>
    <t>Class A Shares (existing)</t>
  </si>
  <si>
    <t>Class A Shares to be issued to CPP Investments</t>
  </si>
  <si>
    <t>Class C Shares (existing)</t>
  </si>
  <si>
    <t>Total Diluted Shares</t>
  </si>
  <si>
    <t>Link to F4: https://sec.report/Document/0001193125-21-227412/</t>
  </si>
  <si>
    <t>Hydro</t>
  </si>
  <si>
    <r>
      <t>Tariff (INR/kWh)</t>
    </r>
    <r>
      <rPr>
        <b/>
        <vertAlign val="superscript"/>
        <sz val="9"/>
        <color rgb="FFFFFFFF"/>
        <rFont val="Arial"/>
        <family val="2"/>
      </rPr>
      <t>(1)</t>
    </r>
  </si>
  <si>
    <r>
      <t>Offtaker</t>
    </r>
    <r>
      <rPr>
        <b/>
        <vertAlign val="superscript"/>
        <sz val="9"/>
        <color rgb="FFFFFFFF"/>
        <rFont val="Arial"/>
        <family val="2"/>
      </rPr>
      <t>(2)</t>
    </r>
  </si>
  <si>
    <t>PPA Tenure at CoD</t>
  </si>
  <si>
    <r>
      <t>4.74</t>
    </r>
    <r>
      <rPr>
        <vertAlign val="superscript"/>
        <sz val="9"/>
        <color rgb="FF000000"/>
        <rFont val="Arial"/>
        <family val="2"/>
      </rPr>
      <t>(3)</t>
    </r>
  </si>
  <si>
    <r>
      <t>5.39</t>
    </r>
    <r>
      <rPr>
        <vertAlign val="superscript"/>
        <sz val="9"/>
        <color rgb="FF000000"/>
        <rFont val="Arial"/>
        <family val="2"/>
      </rPr>
      <t>(3)</t>
    </r>
  </si>
  <si>
    <r>
      <t>6.08</t>
    </r>
    <r>
      <rPr>
        <vertAlign val="superscript"/>
        <sz val="9"/>
        <color rgb="FF000000"/>
        <rFont val="Arial"/>
        <family val="2"/>
      </rPr>
      <t>(3a)</t>
    </r>
  </si>
  <si>
    <r>
      <t>5.88</t>
    </r>
    <r>
      <rPr>
        <vertAlign val="superscript"/>
        <sz val="9"/>
        <color rgb="FF000000"/>
        <rFont val="Arial"/>
        <family val="2"/>
      </rPr>
      <t>(3a)</t>
    </r>
  </si>
  <si>
    <t>Andhra Pradesh</t>
  </si>
  <si>
    <t>Madhya Pradesh</t>
  </si>
  <si>
    <t>Utility scale wind energy projects</t>
  </si>
  <si>
    <t>Utility scale solar energy projects</t>
  </si>
  <si>
    <t>Utility scale firm power projects</t>
  </si>
  <si>
    <t>(Unaudited)</t>
  </si>
  <si>
    <t>(Audited)</t>
  </si>
  <si>
    <t>Retained losses</t>
  </si>
  <si>
    <t>ReNew Energy Global Plc</t>
  </si>
  <si>
    <t>(Decrease) / increase in employee benefit liabilities</t>
  </si>
  <si>
    <t xml:space="preserve">Net cash generated from operating activities                                                                          </t>
  </si>
  <si>
    <t>(a)</t>
  </si>
  <si>
    <t>(b)</t>
  </si>
  <si>
    <t>Acquisition of interest by non-controlling interest in subsidiaries</t>
  </si>
  <si>
    <t>Payment for acquisition of interest from non-controlling interest</t>
  </si>
  <si>
    <t>(c)</t>
  </si>
  <si>
    <t>(a) + (b) + (c)</t>
  </si>
  <si>
    <t>Cash and cash equivalents at the beginning of the period</t>
  </si>
  <si>
    <t>Cash and cash equivalents at the end of the period</t>
  </si>
  <si>
    <t>Net increase / (decrease) in cash and cash equivalents</t>
  </si>
  <si>
    <t>Income tax (paid) / (refund) (net)</t>
  </si>
  <si>
    <t>Proceeds from disposal of subsidiary's interest to non-controlling interest</t>
  </si>
  <si>
    <t>Loan from related parties</t>
  </si>
  <si>
    <t>Redemption / (investments) in deposits having residual maturity more than 3 months (net)</t>
  </si>
  <si>
    <t>(Loss) / profit for the period</t>
  </si>
  <si>
    <t>(Increase) / decrease in trade receivables</t>
  </si>
  <si>
    <t>(Increase) / decrease in inventories</t>
  </si>
  <si>
    <t>(Increase) / decrease in other current financial assets</t>
  </si>
  <si>
    <t>(Increase) / decrease in other current assets</t>
  </si>
  <si>
    <t>(Increase) / decrease in other non-current assets</t>
  </si>
  <si>
    <t>(Increase) / decrease in prepayments</t>
  </si>
  <si>
    <t>(Decrease) / increase in other current financial liabilities</t>
  </si>
  <si>
    <t>(Decrease) / increase in other current liabilities</t>
  </si>
  <si>
    <t>(Decrease) / increase in other non-current liabilities</t>
  </si>
  <si>
    <t>(Decrease) / increase in contract liabilities</t>
  </si>
  <si>
    <t>(Decrease) / increase in trade payables</t>
  </si>
  <si>
    <t>(Decrease) / increase in provisions</t>
  </si>
  <si>
    <t>Net cash (used in) / generated from investing activities</t>
  </si>
  <si>
    <t xml:space="preserve">Net cash (used in) / generated from financing activities                                                                          </t>
  </si>
  <si>
    <t>PPA Awaited</t>
  </si>
  <si>
    <t>Six month ended
September 30, 2021</t>
  </si>
  <si>
    <t>Six month ended
September 30, 2020</t>
  </si>
  <si>
    <t>Six months ended
September 30, 2021</t>
  </si>
  <si>
    <t>Six months ended
September 30, 2020</t>
  </si>
  <si>
    <t>Investment in mutual funds redeemed</t>
  </si>
  <si>
    <t>Purchase consideration paid</t>
  </si>
  <si>
    <t>Proceeds from issue of equity shares (including premium and net of share issue expenses)</t>
  </si>
  <si>
    <t>Proceeds from compulsory convertible preference shares</t>
  </si>
  <si>
    <t>Sale of property, plant and equipment and intangible assets</t>
  </si>
  <si>
    <t>Disposal of subsidiary, net of cash disposed</t>
  </si>
  <si>
    <t>Cash acquired on acquisition of control in jointly controlled entities</t>
  </si>
  <si>
    <t>Consolidated statement of financial position</t>
  </si>
  <si>
    <t>Three months ended
September 30, 2020</t>
  </si>
  <si>
    <t>Consolidated statement of cash flows</t>
  </si>
  <si>
    <t>Three months ended
September 30, 2021</t>
  </si>
  <si>
    <t>Three months ended
June 30, 2021</t>
  </si>
  <si>
    <t>Three months ended
June 30, 2020</t>
  </si>
  <si>
    <t>Three months ended December 31, 2020</t>
  </si>
  <si>
    <t>Three months ended 
March 31, 2021</t>
  </si>
  <si>
    <t>Three months ended March 31, 2021</t>
  </si>
  <si>
    <t>Payment for acquisition of subsidiary's interest from non-controlling interest</t>
  </si>
  <si>
    <t>Three months ended June 30, 2021</t>
  </si>
  <si>
    <t>Three months ended June 30, 2020</t>
  </si>
  <si>
    <t>Consolidated statement of profit or loss</t>
  </si>
  <si>
    <t>Change in fair value of warrants</t>
  </si>
  <si>
    <t>Earnings / (loss) per share</t>
  </si>
  <si>
    <t>Basic and Diluted (loss) / profit attributable to ordinary equity holders of the Parent (in INR)</t>
  </si>
  <si>
    <t>Liability for put options with non-controlling interests</t>
  </si>
  <si>
    <t>Listing and related expenses</t>
  </si>
  <si>
    <t>Liabilities directly associated with the assets held for sale</t>
  </si>
  <si>
    <t>Nine month ended
December 31, 2021</t>
  </si>
  <si>
    <t>Nine month ended
December 31, 2020</t>
  </si>
  <si>
    <t>Three months ended December 31, 2021</t>
  </si>
  <si>
    <t>Loans given</t>
  </si>
  <si>
    <t>Distribution / cash paid to RPPL’s equity holders</t>
  </si>
  <si>
    <t>Less: Finance income</t>
  </si>
  <si>
    <t>Less: Raw materials and consumables used</t>
  </si>
  <si>
    <t>Less: Employee benefits expense</t>
  </si>
  <si>
    <t>Less: Other expenses</t>
  </si>
  <si>
    <t>Add: Share based payment expense and others related to listing</t>
  </si>
  <si>
    <t>Adjusted EBITDA</t>
  </si>
  <si>
    <t>Less:- Share based payments expense (cash settled) and others</t>
  </si>
  <si>
    <t>Add:- Finance income</t>
  </si>
  <si>
    <t>Less:- Interest paid in cash</t>
  </si>
  <si>
    <t>Less:- Tax paid / (refund)</t>
  </si>
  <si>
    <t>Less:- Normalised loan repayment</t>
  </si>
  <si>
    <t>Add:- Other non cash items</t>
  </si>
  <si>
    <t>Total CFe</t>
  </si>
  <si>
    <t>(a) Reconciliation of Total Income to Adjusted EBITDA</t>
  </si>
  <si>
    <t>(b) Cash flows to Equity (CFe):</t>
  </si>
  <si>
    <t>Adjusted EBITDA and Cash flows to Equity</t>
  </si>
  <si>
    <t>Shareholding without warrant dilution</t>
  </si>
  <si>
    <t>Investors</t>
  </si>
  <si>
    <t>Class A</t>
  </si>
  <si>
    <t xml:space="preserve">Class B </t>
  </si>
  <si>
    <t>Class C</t>
  </si>
  <si>
    <t>Class D</t>
  </si>
  <si>
    <t>Total economic shareholding</t>
  </si>
  <si>
    <t>% economic shareholding</t>
  </si>
  <si>
    <t>Total voting shareholding</t>
  </si>
  <si>
    <t>% voting shareholding</t>
  </si>
  <si>
    <t>GS</t>
  </si>
  <si>
    <t>CPPIB</t>
  </si>
  <si>
    <t>ADIA</t>
  </si>
  <si>
    <t>JERA</t>
  </si>
  <si>
    <t xml:space="preserve">Equivalent Outstanding Beneficial Shares </t>
  </si>
  <si>
    <t>1. Includes GEF SACEF</t>
  </si>
  <si>
    <t>Grasim</t>
  </si>
  <si>
    <t>SECI RAJ IV</t>
  </si>
  <si>
    <t>PSPCL</t>
  </si>
  <si>
    <t>Welturi</t>
  </si>
  <si>
    <t>Bandarwada</t>
  </si>
  <si>
    <t>Mahindra CIE</t>
  </si>
  <si>
    <t>M&amp;M</t>
  </si>
  <si>
    <t>Three months ended 
March 31, 2022</t>
  </si>
  <si>
    <t>Three months ended March 31, 2022</t>
  </si>
  <si>
    <t>Others (includes current maturities of long term interest-bearing loans and borrowings)</t>
  </si>
  <si>
    <t>Finance income and fair value change in derivative instruments</t>
  </si>
  <si>
    <t>Finance costs and fair value change in derivative instruments</t>
  </si>
  <si>
    <t>Effects of exchange rate changes on cash and cash equivalents</t>
  </si>
  <si>
    <t>Capital transaction involving issue of shares (net of transaction cost)</t>
  </si>
  <si>
    <t>As at 
30 June 2022</t>
  </si>
  <si>
    <t>Three months ended
June 30, 2022</t>
  </si>
  <si>
    <t>Three months ended June 30, 2022</t>
  </si>
  <si>
    <t>Deferred consideration received during the period</t>
  </si>
  <si>
    <t>Proceeds from shares and compulsory convertible debentures issued by subsidiaries</t>
  </si>
  <si>
    <t>Less: Change in fair value of warrants</t>
  </si>
  <si>
    <t>JdVVNL</t>
  </si>
  <si>
    <t>MPPTCL</t>
  </si>
  <si>
    <t>RVPN</t>
  </si>
  <si>
    <t>Corporate wind energy projects</t>
  </si>
  <si>
    <r>
      <t>Babaria</t>
    </r>
    <r>
      <rPr>
        <vertAlign val="superscript"/>
        <sz val="9"/>
        <color rgb="FF000000"/>
        <rFont val="Arial"/>
        <family val="2"/>
      </rPr>
      <t>(7)</t>
    </r>
  </si>
  <si>
    <r>
      <t>Otha</t>
    </r>
    <r>
      <rPr>
        <vertAlign val="superscript"/>
        <sz val="9"/>
        <color rgb="FF000000"/>
        <rFont val="Arial"/>
        <family val="2"/>
      </rPr>
      <t>(7)</t>
    </r>
  </si>
  <si>
    <t>Corporate solar energy projects</t>
  </si>
  <si>
    <t>-</t>
  </si>
  <si>
    <r>
      <t>PP-I</t>
    </r>
    <r>
      <rPr>
        <vertAlign val="superscript"/>
        <sz val="9"/>
        <color rgb="FF000000"/>
        <rFont val="Arial"/>
        <family val="2"/>
      </rPr>
      <t>(7)</t>
    </r>
  </si>
  <si>
    <r>
      <t>RTC-I</t>
    </r>
    <r>
      <rPr>
        <vertAlign val="superscript"/>
        <sz val="9"/>
        <color rgb="FF000000"/>
        <rFont val="Arial"/>
        <family val="2"/>
      </rPr>
      <t>(7)</t>
    </r>
  </si>
  <si>
    <t>Founder Entities</t>
  </si>
  <si>
    <t>4. RMG is liquidated and its shareholding has been transferred to few investors thereof. The shares have been included in Public Shareholders for purposes of representation</t>
  </si>
  <si>
    <t>x</t>
  </si>
  <si>
    <t>Total Shares Outstanding for Renew Global PLC</t>
  </si>
  <si>
    <t>Total Diluted Shares for Renew Global PLC</t>
  </si>
  <si>
    <t>Class A Shares to be issued to Mr Sinha</t>
  </si>
  <si>
    <t>Link to 20F: https://investor.renewpower.in/sec-filings/sec-filing/20-f/0000950170-22-012963</t>
  </si>
  <si>
    <t>2. Management ESOPs assumes dilution using treasury stock method at $10</t>
  </si>
  <si>
    <t>Three months ended
September 30, 2022</t>
  </si>
  <si>
    <t>Revenue</t>
  </si>
  <si>
    <t>Late payment surcharge from customers</t>
  </si>
  <si>
    <t>Six months ended
September 30, 2022</t>
  </si>
  <si>
    <t>Three months ended September 30, 2022</t>
  </si>
  <si>
    <t>Six month ended
September 30, 2022</t>
  </si>
  <si>
    <t>Contribution to investment funds</t>
  </si>
  <si>
    <t>Three months ended September 30, 2021</t>
  </si>
  <si>
    <t>Loss for the period</t>
  </si>
  <si>
    <t>Less: Finance income and fair value change in derivative instruments</t>
  </si>
  <si>
    <t>Add: Depreciation and amortisation</t>
  </si>
  <si>
    <t>Add: Finance costs and fair value change in derivative instruments</t>
  </si>
  <si>
    <t>Add: Change in fair value of warrants</t>
  </si>
  <si>
    <t>Add: Listing and related expenses</t>
  </si>
  <si>
    <t>Add: Income tax expense</t>
  </si>
  <si>
    <t>Add: Share based payment expense related to listing</t>
  </si>
  <si>
    <t>Revised Adjusted EBITDA calculation with effect from September 2022 &gt;&gt;</t>
  </si>
  <si>
    <t>For the year ended
March 31, 2019</t>
  </si>
  <si>
    <t>For the year ended
March 31, 2020</t>
  </si>
  <si>
    <t>For the year ended
March 31, 2021</t>
  </si>
  <si>
    <t>For the year ended
March 31, 2022</t>
  </si>
  <si>
    <t>As at 
September 30, 2022</t>
  </si>
  <si>
    <t>As at 
March 31, 2022</t>
  </si>
  <si>
    <t>As at 
December 31, 2021</t>
  </si>
  <si>
    <t>As at 
September 30, 2021</t>
  </si>
  <si>
    <t>As at 
March 31, 2021</t>
  </si>
  <si>
    <t>As at 
March 31, 2020</t>
  </si>
  <si>
    <t>As at 
March 31, 2019</t>
  </si>
  <si>
    <t>As at 
December 31, 2022</t>
  </si>
  <si>
    <t>As at 
March 31, 2023</t>
  </si>
  <si>
    <t>Three months ended
December 31, 2022</t>
  </si>
  <si>
    <t>Three months ended
March 31, 2023</t>
  </si>
  <si>
    <t>Nine month ended
December 31, 2022</t>
  </si>
  <si>
    <t>Three months ended December 31, 2022</t>
  </si>
  <si>
    <t>Three months ended March 31, 2023</t>
  </si>
  <si>
    <t>For the year ended March 31, 2023</t>
  </si>
  <si>
    <t>Shares bought back, held as treasury stock</t>
  </si>
  <si>
    <t>Put options exercised during the period</t>
  </si>
  <si>
    <t>Contract assets</t>
  </si>
  <si>
    <t>Share in (loss)/profit of jointly controlled entities</t>
  </si>
  <si>
    <t>(Increase) / decrease in contract assets</t>
  </si>
  <si>
    <t>Nine months ended
December 31, 2022</t>
  </si>
  <si>
    <t>For the year ended
March 31, 2023</t>
  </si>
  <si>
    <t>Add: Finance income and fair value change in derivative instruments</t>
  </si>
  <si>
    <t>Less: Interest paid in cash</t>
  </si>
  <si>
    <t>Less: Tax refund / (paid)</t>
  </si>
  <si>
    <t>Less: Normalised loan repayment</t>
  </si>
  <si>
    <t>Less:- Share based payments expense (Cash settled) and others</t>
  </si>
  <si>
    <t>Add: Other non cash items</t>
  </si>
  <si>
    <t>Less: Share in loss of jointly controlled entities</t>
  </si>
  <si>
    <t>Pre GS and Buyback</t>
  </si>
  <si>
    <t>Post GS and Buyback</t>
  </si>
  <si>
    <r>
      <t>Public Shareholders</t>
    </r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(SPAC + PIPE + Warrant exercise + RMG + ESOP exercised - buyback)</t>
    </r>
  </si>
  <si>
    <t>Public Warrant Holders in lieu of 1.7 MM shares</t>
  </si>
  <si>
    <t>Private Warrant Holders in lieu of 1.7 MM shares</t>
  </si>
  <si>
    <t>ESOP unexercised</t>
  </si>
  <si>
    <t>3. Total share count as of 30th May, 2023 does not account for warrant dilution</t>
  </si>
  <si>
    <t>5. The aggregate number of Class A shares includes 3,17,73,754 Class A ordinary shares in treasury account held by the company, pursuant to buy back thereof as on 30th May, 2023</t>
  </si>
  <si>
    <t>ESOPs</t>
  </si>
  <si>
    <t>Kushtagi - 1</t>
  </si>
  <si>
    <t>SECI 6</t>
  </si>
  <si>
    <t>SECI 7</t>
  </si>
  <si>
    <t>SECI 3</t>
  </si>
  <si>
    <t>SECI-XI</t>
  </si>
  <si>
    <t>327 MWs Acquisition</t>
  </si>
  <si>
    <t>Chincoli</t>
  </si>
  <si>
    <t>Kar 140bid(2)</t>
  </si>
  <si>
    <t>Mah PhII</t>
  </si>
  <si>
    <t xml:space="preserve">SECI VIII </t>
  </si>
  <si>
    <t>Bikaner</t>
  </si>
  <si>
    <t>Patoda(ISTS) - Kallam</t>
  </si>
  <si>
    <t>Hasapur</t>
  </si>
  <si>
    <t>Kekatpur</t>
  </si>
  <si>
    <t>Fatehgarh</t>
  </si>
  <si>
    <t>Tuljapur</t>
  </si>
  <si>
    <t>Patoda</t>
  </si>
  <si>
    <t>Under development</t>
  </si>
  <si>
    <t>TamilNadu</t>
  </si>
  <si>
    <t>Rajasthan (ISTS)</t>
  </si>
  <si>
    <t>Maharashtra (ISTS)</t>
  </si>
  <si>
    <t>Uttrakhand</t>
  </si>
  <si>
    <r>
      <t>CoD/ Weighted Average CoD</t>
    </r>
    <r>
      <rPr>
        <b/>
        <vertAlign val="superscript"/>
        <sz val="9"/>
        <color theme="0"/>
        <rFont val="Arial"/>
        <family val="2"/>
      </rPr>
      <t>(4)</t>
    </r>
  </si>
  <si>
    <t>Q4 FY25</t>
  </si>
  <si>
    <t>Q4 FY24</t>
  </si>
  <si>
    <t>Q1 FY25</t>
  </si>
  <si>
    <t>Q3 FY24</t>
  </si>
  <si>
    <t>Q1 FY24</t>
  </si>
  <si>
    <t>Q2FY25</t>
  </si>
  <si>
    <t>Q4 FY23</t>
  </si>
  <si>
    <t>Q1 FY23</t>
  </si>
  <si>
    <t>Q2 FY24</t>
  </si>
  <si>
    <t>4.10 – 4.46</t>
  </si>
  <si>
    <t>3.47 – 4.19</t>
  </si>
  <si>
    <t>4.78 – 5.92</t>
  </si>
  <si>
    <t>INR 5.98/unit for 1st year with escalation of 3% till 10th year, from 11th to 25th year 10th year tariff will apply</t>
  </si>
  <si>
    <t>Off Peak - 2.88
Peak - 6.85</t>
  </si>
  <si>
    <t>INR 2.90/unit for 1st year with escalation of 3% till 15th year, from 16th to 25th year 15th year tariff will apply</t>
  </si>
  <si>
    <t>IEX + 0.9</t>
  </si>
  <si>
    <t>IEX</t>
  </si>
  <si>
    <t>IEX + 1.10</t>
  </si>
  <si>
    <t>2.8 (2% esc. For first 10 yrs)</t>
  </si>
  <si>
    <t>GUVNL (23.1), 3rd Party (2.1)</t>
  </si>
  <si>
    <t>Merchant Market + Microsoft (Green Credits)</t>
  </si>
  <si>
    <t>Merchant Market</t>
  </si>
  <si>
    <t>Suzuki</t>
  </si>
  <si>
    <t>Ultratech</t>
  </si>
  <si>
    <t>Grasim - Kharach</t>
  </si>
  <si>
    <t>Cosmo Films</t>
  </si>
  <si>
    <t>Meghmani FineChem</t>
  </si>
  <si>
    <t>Asahi Glass</t>
  </si>
  <si>
    <t>Greenply Industries</t>
  </si>
  <si>
    <t>Chiripal Poly Films</t>
  </si>
  <si>
    <t>Borosil Renewables</t>
  </si>
  <si>
    <t>Kutch Chemicals</t>
  </si>
  <si>
    <t>Arvind Limited</t>
  </si>
  <si>
    <t>Aarti Industries and Valiant Organics</t>
  </si>
  <si>
    <t>DCM Shriram</t>
  </si>
  <si>
    <t xml:space="preserve">The Sandur Manganese and Iron Ores Limited </t>
  </si>
  <si>
    <t>Toyota Kirloskar Motors</t>
  </si>
  <si>
    <t>Jindal Stainless Ltd</t>
  </si>
  <si>
    <t>India Glycols Ltd</t>
  </si>
  <si>
    <t>Vardhman Textiles</t>
  </si>
  <si>
    <t>Phoenix Mills</t>
  </si>
  <si>
    <t>Olon API Ltd</t>
  </si>
  <si>
    <t>Saarloha</t>
  </si>
  <si>
    <t>Amazon (AWS)</t>
  </si>
  <si>
    <t>Sunflag Iron &amp; Steel Co.</t>
  </si>
  <si>
    <t>Netmagic</t>
  </si>
  <si>
    <t>Other Projects</t>
  </si>
  <si>
    <t>For 23.1MW-APPC Rate escalating in line with State APPC tariff; For 2.1MW-INR 3.25/unit</t>
  </si>
  <si>
    <r>
      <t>25 years for 23.1 MWs &amp; 10 years</t>
    </r>
    <r>
      <rPr>
        <vertAlign val="superscript"/>
        <sz val="10"/>
        <color theme="1"/>
        <rFont val="Calibri"/>
        <family val="2"/>
        <scheme val="minor"/>
      </rPr>
      <t>(4)</t>
    </r>
    <r>
      <rPr>
        <sz val="10"/>
        <color theme="1"/>
        <rFont val="Calibri"/>
        <family val="2"/>
        <scheme val="minor"/>
      </rPr>
      <t xml:space="preserve"> for 2.1 MW</t>
    </r>
  </si>
  <si>
    <r>
      <t>5.78</t>
    </r>
    <r>
      <rPr>
        <vertAlign val="superscript"/>
        <sz val="9"/>
        <color rgb="FF000000"/>
        <rFont val="Arial"/>
        <family val="2"/>
      </rPr>
      <t>(3a)</t>
    </r>
    <r>
      <rPr>
        <sz val="9"/>
        <color rgb="FF000000"/>
        <rFont val="Arial"/>
        <family val="2"/>
      </rPr>
      <t xml:space="preserve"> </t>
    </r>
  </si>
  <si>
    <r>
      <t>6.00 + escalation linked to HT tariff movement &amp; predefined escalation</t>
    </r>
    <r>
      <rPr>
        <vertAlign val="superscript"/>
        <sz val="9"/>
        <color rgb="FF000000"/>
        <rFont val="Arial"/>
        <family val="2"/>
      </rPr>
      <t>(5)</t>
    </r>
  </si>
  <si>
    <r>
      <t>5.45 + escalation linked to HT tariff movement or predefined escalation or no escalation</t>
    </r>
    <r>
      <rPr>
        <vertAlign val="superscript"/>
        <sz val="9"/>
        <color rgb="FF000000"/>
        <rFont val="Arial"/>
        <family val="2"/>
      </rPr>
      <t>(5)</t>
    </r>
  </si>
  <si>
    <r>
      <t>4.95 + escalation linked to HT tariff movement or predefined escalation or no escalation</t>
    </r>
    <r>
      <rPr>
        <vertAlign val="superscript"/>
        <sz val="9"/>
        <color rgb="FF000000"/>
        <rFont val="Arial"/>
        <family val="2"/>
      </rPr>
      <t>(5)</t>
    </r>
  </si>
  <si>
    <r>
      <t>5.34 + escalation linked to HT tariff movement or predefined escalation or no escalation</t>
    </r>
    <r>
      <rPr>
        <vertAlign val="superscript"/>
        <sz val="9"/>
        <color rgb="FF000000"/>
        <rFont val="Arial"/>
        <family val="2"/>
      </rPr>
      <t>(5)</t>
    </r>
  </si>
  <si>
    <r>
      <t>4.82 + escalation linked to HT tariff movement or predefined escalation or no escalation</t>
    </r>
    <r>
      <rPr>
        <vertAlign val="superscript"/>
        <sz val="9"/>
        <color rgb="FF000000"/>
        <rFont val="Arial"/>
        <family val="2"/>
      </rPr>
      <t>(5)</t>
    </r>
  </si>
  <si>
    <r>
      <t>7.47 + escalation linked to DISCOM tariff</t>
    </r>
    <r>
      <rPr>
        <vertAlign val="superscript"/>
        <sz val="9"/>
        <color rgb="FF000000"/>
        <rFont val="Arial"/>
        <family val="2"/>
      </rPr>
      <t>(5)</t>
    </r>
  </si>
  <si>
    <r>
      <t>6.48 + escalation linked to DISCOM tariff</t>
    </r>
    <r>
      <rPr>
        <vertAlign val="superscript"/>
        <sz val="9"/>
        <color rgb="FF000000"/>
        <rFont val="Arial"/>
        <family val="2"/>
      </rPr>
      <t>(5)</t>
    </r>
  </si>
  <si>
    <r>
      <t>6.07 + escalation linked to DISCOM tariff</t>
    </r>
    <r>
      <rPr>
        <vertAlign val="superscript"/>
        <sz val="9"/>
        <color rgb="FF000000"/>
        <rFont val="Arial"/>
        <family val="2"/>
      </rPr>
      <t>(5)</t>
    </r>
  </si>
  <si>
    <r>
      <t>6.27 + escalation linked to DISCOM tariff</t>
    </r>
    <r>
      <rPr>
        <vertAlign val="superscript"/>
        <sz val="9"/>
        <color rgb="FF000000"/>
        <rFont val="Arial"/>
        <family val="2"/>
      </rPr>
      <t>(5)</t>
    </r>
  </si>
  <si>
    <r>
      <t>5.66 + escalation linked to DISCOM tariff</t>
    </r>
    <r>
      <rPr>
        <vertAlign val="superscript"/>
        <sz val="9"/>
        <color rgb="FF000000"/>
        <rFont val="Arial"/>
        <family val="2"/>
      </rPr>
      <t>(5)</t>
    </r>
  </si>
  <si>
    <r>
      <t>4.84+Tax Passthrough</t>
    </r>
    <r>
      <rPr>
        <vertAlign val="superscript"/>
        <sz val="9"/>
        <color rgb="FF000000"/>
        <rFont val="Arial"/>
        <family val="2"/>
      </rPr>
      <t>(6)</t>
    </r>
  </si>
  <si>
    <r>
      <t>4.50+Tax Passthrough</t>
    </r>
    <r>
      <rPr>
        <vertAlign val="superscript"/>
        <sz val="9"/>
        <color rgb="FF000000"/>
        <rFont val="Arial"/>
        <family val="2"/>
      </rPr>
      <t>(6)</t>
    </r>
  </si>
  <si>
    <r>
      <t>4.83+Tax Passthrough</t>
    </r>
    <r>
      <rPr>
        <vertAlign val="superscript"/>
        <sz val="9"/>
        <color rgb="FF000000"/>
        <rFont val="Arial"/>
        <family val="2"/>
      </rPr>
      <t>(6)</t>
    </r>
  </si>
  <si>
    <r>
      <t>3.74+Tax Passthrough</t>
    </r>
    <r>
      <rPr>
        <vertAlign val="superscript"/>
        <sz val="9"/>
        <color rgb="FF000000"/>
        <rFont val="Arial"/>
        <family val="2"/>
      </rPr>
      <t>(6)</t>
    </r>
  </si>
  <si>
    <r>
      <t>3.72+Tax Passthrough</t>
    </r>
    <r>
      <rPr>
        <vertAlign val="superscript"/>
        <sz val="9"/>
        <color rgb="FF000000"/>
        <rFont val="Arial"/>
        <family val="2"/>
      </rPr>
      <t>(6)</t>
    </r>
  </si>
  <si>
    <r>
      <t>Kagvad</t>
    </r>
    <r>
      <rPr>
        <vertAlign val="superscript"/>
        <sz val="9"/>
        <color rgb="FF000000"/>
        <rFont val="Arial"/>
        <family val="2"/>
      </rPr>
      <t>(7)</t>
    </r>
  </si>
  <si>
    <r>
      <t>Otha-II</t>
    </r>
    <r>
      <rPr>
        <vertAlign val="superscript"/>
        <sz val="9"/>
        <color rgb="FF000000"/>
        <rFont val="Arial"/>
        <family val="2"/>
      </rPr>
      <t>(7)</t>
    </r>
  </si>
  <si>
    <r>
      <t>Otha-III</t>
    </r>
    <r>
      <rPr>
        <vertAlign val="superscript"/>
        <sz val="9"/>
        <color rgb="FF000000"/>
        <rFont val="Arial"/>
        <family val="2"/>
      </rPr>
      <t>(7)</t>
    </r>
  </si>
  <si>
    <r>
      <t>Kudiligi</t>
    </r>
    <r>
      <rPr>
        <vertAlign val="superscript"/>
        <sz val="9"/>
        <color rgb="FF000000"/>
        <rFont val="Arial"/>
        <family val="2"/>
      </rPr>
      <t>(7)</t>
    </r>
  </si>
  <si>
    <r>
      <t>Sholapur</t>
    </r>
    <r>
      <rPr>
        <vertAlign val="superscript"/>
        <sz val="9"/>
        <color rgb="FF000000"/>
        <rFont val="Arial"/>
        <family val="2"/>
      </rPr>
      <t>(7)</t>
    </r>
  </si>
  <si>
    <r>
      <t>Runija</t>
    </r>
    <r>
      <rPr>
        <vertAlign val="superscript"/>
        <sz val="9"/>
        <color rgb="FF000000"/>
        <rFont val="Arial"/>
        <family val="2"/>
      </rPr>
      <t>(7)</t>
    </r>
  </si>
  <si>
    <r>
      <t>L&amp;T Hydro</t>
    </r>
    <r>
      <rPr>
        <vertAlign val="superscript"/>
        <sz val="9"/>
        <color rgb="FF000000"/>
        <rFont val="Arial"/>
        <family val="2"/>
      </rPr>
      <t>(9)</t>
    </r>
  </si>
  <si>
    <r>
      <t>Sunworld</t>
    </r>
    <r>
      <rPr>
        <vertAlign val="superscript"/>
        <sz val="9"/>
        <color rgb="FF000000"/>
        <rFont val="Arial"/>
        <family val="2"/>
      </rPr>
      <t>(9)</t>
    </r>
  </si>
  <si>
    <r>
      <t>Purvanchal</t>
    </r>
    <r>
      <rPr>
        <vertAlign val="superscript"/>
        <sz val="9"/>
        <color rgb="FF000000"/>
        <rFont val="Arial"/>
        <family val="2"/>
      </rPr>
      <t>(9)</t>
    </r>
  </si>
  <si>
    <r>
      <t>Neemuch</t>
    </r>
    <r>
      <rPr>
        <vertAlign val="superscript"/>
        <sz val="9"/>
        <color rgb="FF000000"/>
        <rFont val="Arial"/>
        <family val="2"/>
      </rPr>
      <t>(9)</t>
    </r>
  </si>
  <si>
    <r>
      <t>Fazilka</t>
    </r>
    <r>
      <rPr>
        <vertAlign val="superscript"/>
        <sz val="9"/>
        <color rgb="FF000000"/>
        <rFont val="Arial"/>
        <family val="2"/>
      </rPr>
      <t>(9)</t>
    </r>
  </si>
  <si>
    <r>
      <t>Narwana</t>
    </r>
    <r>
      <rPr>
        <vertAlign val="superscript"/>
        <sz val="9"/>
        <color rgb="FF000000"/>
        <rFont val="Arial"/>
        <family val="2"/>
      </rPr>
      <t>(9)</t>
    </r>
  </si>
  <si>
    <r>
      <t>Warangal</t>
    </r>
    <r>
      <rPr>
        <vertAlign val="superscript"/>
        <sz val="9"/>
        <color rgb="FF000000"/>
        <rFont val="Arial"/>
        <family val="2"/>
      </rPr>
      <t>(9)</t>
    </r>
  </si>
  <si>
    <r>
      <t>Medak</t>
    </r>
    <r>
      <rPr>
        <vertAlign val="superscript"/>
        <sz val="9"/>
        <color rgb="FF000000"/>
        <rFont val="Arial"/>
        <family val="2"/>
      </rPr>
      <t>(9)</t>
    </r>
  </si>
  <si>
    <r>
      <t>Nizamabad</t>
    </r>
    <r>
      <rPr>
        <vertAlign val="superscript"/>
        <sz val="9"/>
        <color rgb="FF000000"/>
        <rFont val="Arial"/>
        <family val="2"/>
      </rPr>
      <t>(9)</t>
    </r>
  </si>
  <si>
    <r>
      <t>Karimnagar</t>
    </r>
    <r>
      <rPr>
        <vertAlign val="superscript"/>
        <sz val="9"/>
        <color rgb="FF000000"/>
        <rFont val="Arial"/>
        <family val="2"/>
      </rPr>
      <t>(9)</t>
    </r>
  </si>
  <si>
    <r>
      <t>Rewanchal</t>
    </r>
    <r>
      <rPr>
        <vertAlign val="superscript"/>
        <sz val="9"/>
        <color rgb="FF000000"/>
        <rFont val="Arial"/>
        <family val="2"/>
      </rPr>
      <t>(9)</t>
    </r>
  </si>
  <si>
    <r>
      <t>Ranga Reddy</t>
    </r>
    <r>
      <rPr>
        <vertAlign val="superscript"/>
        <sz val="9"/>
        <color rgb="FF000000"/>
        <rFont val="Arial"/>
        <family val="2"/>
      </rPr>
      <t>(9)</t>
    </r>
  </si>
  <si>
    <t>Acquired</t>
  </si>
  <si>
    <t>Yes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</si>
</sst>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(* #,##0.00_);_(* \(#,##0.00\);_(* &quot;-&quot;??_);_(@_)"/>
    <numFmt numFmtId="164" formatCode="_ * #,##0.00_ ;_ * \-#,##0.00_ ;_ * &quot;-&quot;??_ ;_ @_ "/>
    <numFmt numFmtId="165" formatCode="#,##0,,;\(#,##0,,\);\ &quot;-&quot;"/>
    <numFmt numFmtId="166" formatCode="_(* #,##0_);_(* \(#,##0\);_(* &quot;-&quot;??_);_(@_)"/>
    <numFmt numFmtId="167" formatCode="#,##0.00,,;\(#,##0.00,,\);\ &quot;-&quot;"/>
    <numFmt numFmtId="168" formatCode="_([$€-2]* #,##0.00_);_([$€-2]* \(#,##0.00\);_([$€-2]* &quot;-&quot;??_)"/>
    <numFmt numFmtId="169" formatCode="_ * #,##0_ ;_ * \-#,##0_ ;_ * &quot;-&quot;??_ ;_ @_ "/>
    <numFmt numFmtId="170" formatCode="[$-409]mmmm\ d\,\ yyyy;@"/>
    <numFmt numFmtId="171" formatCode="0_);\(0\)"/>
    <numFmt numFmtId="172" formatCode="_(* #,##0.0000_);_(* \(#,##0.0000\);_(* &quot;-&quot;??_);_(@_)"/>
    <numFmt numFmtId="173" formatCode="0.0%"/>
    <numFmt numFmtId="174" formatCode="_(* #,##0.0_);_(* \(#,##0.0\);_(* &quot;-&quot;??_);_(@_)"/>
    <numFmt numFmtId="175" formatCode="#,##0.000"/>
    <numFmt numFmtId="176" formatCode="#,##0.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rgb="FFFFFFFF"/>
      <name val="Arial"/>
      <family val="2"/>
    </font>
    <font>
      <b/>
      <vertAlign val="superscript"/>
      <sz val="9"/>
      <color rgb="FFFFFFFF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sz val="9"/>
      <color rgb="FF231F2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indexed="8"/>
      <name val="Calibri"/>
      <family val="2"/>
    </font>
    <font>
      <b/>
      <sz val="11"/>
      <color rgb="FFFF0000"/>
      <name val="Times New Roman"/>
      <family val="1"/>
    </font>
    <font>
      <b/>
      <sz val="11"/>
      <color theme="0"/>
      <name val="Times New Roman"/>
      <family val="1"/>
    </font>
    <font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sz val="11"/>
      <color rgb="FF00B0F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vertAlign val="superscript"/>
      <sz val="9"/>
      <color theme="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48774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0691854609822"/>
        <bgColor indexed="64"/>
      </patternFill>
    </fill>
    <fill>
      <patternFill patternType="solid">
        <fgColor theme="4" tint="0.79989013336588644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</borders>
  <cellStyleXfs count="13">
    <xf numFmtId="0" fontId="0" fillId="0" borderId="0"/>
    <xf numFmtId="43" fontId="1" fillId="0" borderId="0" applyFont="0" applyFill="0" applyBorder="0" applyAlignment="0" applyProtection="0"/>
    <xf numFmtId="168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0" fillId="0" borderId="0"/>
    <xf numFmtId="170" fontId="9" fillId="0" borderId="0"/>
    <xf numFmtId="168" fontId="1" fillId="0" borderId="0"/>
    <xf numFmtId="164" fontId="1" fillId="0" borderId="0" applyFont="0" applyFill="0" applyBorder="0" applyAlignment="0" applyProtection="0"/>
    <xf numFmtId="0" fontId="9" fillId="0" borderId="0"/>
    <xf numFmtId="43" fontId="2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232">
    <xf numFmtId="0" fontId="0" fillId="0" borderId="0" xfId="0"/>
    <xf numFmtId="43" fontId="5" fillId="0" borderId="0" xfId="1" applyFont="1" applyFill="1"/>
    <xf numFmtId="1" fontId="4" fillId="0" borderId="0" xfId="1" applyNumberFormat="1" applyFont="1" applyFill="1" applyAlignment="1">
      <alignment horizontal="center" vertical="center"/>
    </xf>
    <xf numFmtId="165" fontId="6" fillId="0" borderId="0" xfId="1" applyNumberFormat="1" applyFont="1" applyFill="1"/>
    <xf numFmtId="43" fontId="2" fillId="0" borderId="1" xfId="1" quotePrefix="1" applyFont="1" applyFill="1" applyBorder="1" applyAlignment="1">
      <alignment horizontal="center" vertical="top" wrapText="1"/>
    </xf>
    <xf numFmtId="165" fontId="5" fillId="0" borderId="0" xfId="1" applyNumberFormat="1" applyFont="1" applyFill="1"/>
    <xf numFmtId="167" fontId="5" fillId="0" borderId="0" xfId="1" applyNumberFormat="1" applyFont="1" applyFill="1"/>
    <xf numFmtId="165" fontId="2" fillId="0" borderId="2" xfId="1" applyNumberFormat="1" applyFont="1" applyFill="1" applyBorder="1" applyAlignment="1">
      <alignment horizontal="right"/>
    </xf>
    <xf numFmtId="165" fontId="2" fillId="0" borderId="0" xfId="1" applyNumberFormat="1" applyFont="1" applyFill="1" applyBorder="1" applyAlignment="1">
      <alignment horizontal="right"/>
    </xf>
    <xf numFmtId="165" fontId="2" fillId="0" borderId="3" xfId="1" applyNumberFormat="1" applyFont="1" applyFill="1" applyBorder="1" applyAlignment="1">
      <alignment horizontal="right"/>
    </xf>
    <xf numFmtId="165" fontId="7" fillId="0" borderId="0" xfId="1" applyNumberFormat="1" applyFont="1" applyFill="1" applyAlignment="1">
      <alignment horizontal="right"/>
    </xf>
    <xf numFmtId="165" fontId="5" fillId="0" borderId="0" xfId="1" applyNumberFormat="1" applyFont="1" applyFill="1" applyAlignment="1">
      <alignment vertical="top"/>
    </xf>
    <xf numFmtId="165" fontId="7" fillId="0" borderId="0" xfId="1" applyNumberFormat="1" applyFont="1" applyFill="1"/>
    <xf numFmtId="165" fontId="2" fillId="0" borderId="4" xfId="1" applyNumberFormat="1" applyFont="1" applyFill="1" applyBorder="1" applyAlignment="1">
      <alignment horizontal="right"/>
    </xf>
    <xf numFmtId="43" fontId="2" fillId="0" borderId="0" xfId="1" quotePrefix="1" applyFont="1" applyFill="1" applyBorder="1" applyAlignment="1">
      <alignment horizontal="center" vertical="top" wrapText="1"/>
    </xf>
    <xf numFmtId="169" fontId="7" fillId="0" borderId="0" xfId="3" applyNumberFormat="1" applyFont="1" applyFill="1" applyAlignment="1">
      <alignment vertical="top"/>
    </xf>
    <xf numFmtId="169" fontId="7" fillId="0" borderId="0" xfId="3" applyNumberFormat="1" applyFont="1" applyFill="1" applyBorder="1" applyAlignment="1">
      <alignment horizontal="center" vertical="top"/>
    </xf>
    <xf numFmtId="165" fontId="7" fillId="0" borderId="0" xfId="3" applyNumberFormat="1" applyFont="1" applyFill="1" applyBorder="1" applyAlignment="1">
      <alignment horizontal="right" vertical="distributed" wrapText="1"/>
    </xf>
    <xf numFmtId="165" fontId="2" fillId="0" borderId="0" xfId="3" applyNumberFormat="1" applyFont="1" applyFill="1" applyBorder="1" applyAlignment="1">
      <alignment horizontal="right" vertical="distributed" wrapText="1"/>
    </xf>
    <xf numFmtId="165" fontId="7" fillId="0" borderId="0" xfId="3" applyNumberFormat="1" applyFont="1" applyFill="1" applyBorder="1" applyAlignment="1">
      <alignment horizontal="right" vertical="distributed"/>
    </xf>
    <xf numFmtId="165" fontId="7" fillId="0" borderId="0" xfId="3" applyNumberFormat="1" applyFont="1" applyFill="1" applyBorder="1" applyAlignment="1">
      <alignment horizontal="right" vertical="top"/>
    </xf>
    <xf numFmtId="165" fontId="2" fillId="0" borderId="2" xfId="3" applyNumberFormat="1" applyFont="1" applyFill="1" applyBorder="1" applyAlignment="1">
      <alignment horizontal="right" vertical="distributed"/>
    </xf>
    <xf numFmtId="165" fontId="2" fillId="0" borderId="0" xfId="3" applyNumberFormat="1" applyFont="1" applyFill="1" applyBorder="1" applyAlignment="1">
      <alignment horizontal="right" vertical="distributed"/>
    </xf>
    <xf numFmtId="165" fontId="2" fillId="0" borderId="0" xfId="3" applyNumberFormat="1" applyFont="1" applyFill="1" applyBorder="1" applyAlignment="1">
      <alignment vertical="top"/>
    </xf>
    <xf numFmtId="165" fontId="2" fillId="0" borderId="0" xfId="3" applyNumberFormat="1" applyFont="1" applyFill="1" applyBorder="1" applyAlignment="1">
      <alignment horizontal="right" vertical="top" wrapText="1"/>
    </xf>
    <xf numFmtId="165" fontId="2" fillId="0" borderId="0" xfId="3" applyNumberFormat="1" applyFont="1" applyFill="1" applyBorder="1" applyAlignment="1">
      <alignment horizontal="right" vertical="top"/>
    </xf>
    <xf numFmtId="165" fontId="2" fillId="0" borderId="3" xfId="3" applyNumberFormat="1" applyFont="1" applyFill="1" applyBorder="1" applyAlignment="1">
      <alignment horizontal="right" vertical="distributed"/>
    </xf>
    <xf numFmtId="38" fontId="7" fillId="0" borderId="0" xfId="4" applyNumberFormat="1" applyFont="1" applyFill="1" applyBorder="1" applyAlignment="1">
      <alignment vertical="top" wrapText="1"/>
    </xf>
    <xf numFmtId="38" fontId="7" fillId="0" borderId="0" xfId="4" applyNumberFormat="1" applyFont="1" applyFill="1" applyBorder="1" applyAlignment="1">
      <alignment vertical="top"/>
    </xf>
    <xf numFmtId="166" fontId="2" fillId="0" borderId="0" xfId="4" applyNumberFormat="1" applyFont="1" applyFill="1" applyBorder="1" applyAlignment="1">
      <alignment vertical="top" wrapText="1"/>
    </xf>
    <xf numFmtId="169" fontId="0" fillId="0" borderId="0" xfId="8" applyNumberFormat="1" applyFont="1"/>
    <xf numFmtId="0" fontId="11" fillId="0" borderId="4" xfId="0" applyFont="1" applyBorder="1"/>
    <xf numFmtId="169" fontId="11" fillId="0" borderId="4" xfId="8" applyNumberFormat="1" applyFont="1" applyBorder="1"/>
    <xf numFmtId="0" fontId="12" fillId="0" borderId="0" xfId="0" applyFont="1"/>
    <xf numFmtId="0" fontId="13" fillId="2" borderId="7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/>
    <xf numFmtId="0" fontId="23" fillId="0" borderId="0" xfId="0" applyFont="1"/>
    <xf numFmtId="0" fontId="7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171" fontId="3" fillId="0" borderId="0" xfId="0" applyNumberFormat="1" applyFont="1" applyAlignment="1">
      <alignment horizontal="right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 vertical="top"/>
    </xf>
    <xf numFmtId="1" fontId="7" fillId="0" borderId="0" xfId="0" applyNumberFormat="1" applyFont="1" applyAlignment="1">
      <alignment horizontal="center" vertical="center"/>
    </xf>
    <xf numFmtId="0" fontId="4" fillId="0" borderId="0" xfId="0" applyFont="1"/>
    <xf numFmtId="167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top"/>
    </xf>
    <xf numFmtId="1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quotePrefix="1" applyFont="1" applyAlignment="1">
      <alignment horizontal="center" vertical="center"/>
    </xf>
    <xf numFmtId="0" fontId="4" fillId="0" borderId="0" xfId="0" quotePrefix="1" applyFont="1" applyAlignment="1">
      <alignment horizontal="justify"/>
    </xf>
    <xf numFmtId="0" fontId="5" fillId="0" borderId="0" xfId="0" applyFont="1" applyAlignment="1">
      <alignment horizontal="left" wrapText="1" indent="2"/>
    </xf>
    <xf numFmtId="0" fontId="5" fillId="0" borderId="0" xfId="0" applyFont="1" applyAlignment="1">
      <alignment horizontal="left" indent="2"/>
    </xf>
    <xf numFmtId="0" fontId="2" fillId="0" borderId="0" xfId="0" applyFont="1" applyAlignment="1">
      <alignment horizontal="right"/>
    </xf>
    <xf numFmtId="0" fontId="2" fillId="0" borderId="0" xfId="0" applyFont="1"/>
    <xf numFmtId="43" fontId="7" fillId="0" borderId="0" xfId="10" applyFont="1" applyFill="1" applyBorder="1" applyAlignment="1">
      <alignment vertical="top"/>
    </xf>
    <xf numFmtId="0" fontId="7" fillId="0" borderId="0" xfId="0" applyFont="1" applyAlignment="1">
      <alignment vertical="center"/>
    </xf>
    <xf numFmtId="165" fontId="2" fillId="0" borderId="0" xfId="10" applyNumberFormat="1" applyFont="1" applyFill="1" applyAlignment="1">
      <alignment vertical="top"/>
    </xf>
    <xf numFmtId="0" fontId="7" fillId="0" borderId="0" xfId="0" applyFont="1" applyAlignment="1">
      <alignment horizontal="center" vertical="top"/>
    </xf>
    <xf numFmtId="165" fontId="7" fillId="0" borderId="0" xfId="10" applyNumberFormat="1" applyFont="1" applyFill="1" applyAlignment="1">
      <alignment vertical="top"/>
    </xf>
    <xf numFmtId="43" fontId="2" fillId="0" borderId="0" xfId="10" applyFont="1" applyFill="1" applyBorder="1" applyAlignment="1">
      <alignment vertical="top"/>
    </xf>
    <xf numFmtId="43" fontId="2" fillId="0" borderId="0" xfId="10" quotePrefix="1" applyFont="1" applyFill="1" applyBorder="1" applyAlignment="1">
      <alignment horizontal="center" vertical="top" wrapText="1"/>
    </xf>
    <xf numFmtId="168" fontId="7" fillId="0" borderId="0" xfId="2" applyFont="1" applyAlignment="1">
      <alignment horizontal="left" vertical="top"/>
    </xf>
    <xf numFmtId="165" fontId="2" fillId="0" borderId="2" xfId="10" applyNumberFormat="1" applyFont="1" applyFill="1" applyBorder="1" applyAlignment="1">
      <alignment vertical="top"/>
    </xf>
    <xf numFmtId="165" fontId="2" fillId="0" borderId="0" xfId="10" applyNumberFormat="1" applyFont="1" applyFill="1" applyBorder="1" applyAlignment="1">
      <alignment vertical="top"/>
    </xf>
    <xf numFmtId="0" fontId="7" fillId="0" borderId="0" xfId="0" applyFont="1" applyAlignment="1">
      <alignment horizontal="left" vertical="top" wrapText="1"/>
    </xf>
    <xf numFmtId="165" fontId="2" fillId="0" borderId="4" xfId="10" applyNumberFormat="1" applyFont="1" applyFill="1" applyBorder="1" applyAlignment="1">
      <alignment vertical="top"/>
    </xf>
    <xf numFmtId="166" fontId="2" fillId="0" borderId="0" xfId="10" applyNumberFormat="1" applyFont="1" applyFill="1" applyBorder="1" applyAlignment="1">
      <alignment vertical="top"/>
    </xf>
    <xf numFmtId="171" fontId="2" fillId="0" borderId="0" xfId="0" applyNumberFormat="1" applyFont="1" applyAlignment="1">
      <alignment horizontal="right" vertical="top"/>
    </xf>
    <xf numFmtId="165" fontId="2" fillId="0" borderId="3" xfId="10" applyNumberFormat="1" applyFont="1" applyFill="1" applyBorder="1" applyAlignment="1">
      <alignment vertical="top"/>
    </xf>
    <xf numFmtId="0" fontId="8" fillId="0" borderId="0" xfId="0" applyFont="1" applyAlignment="1">
      <alignment horizontal="justify" vertical="top" wrapText="1"/>
    </xf>
    <xf numFmtId="43" fontId="7" fillId="0" borderId="0" xfId="10" applyFont="1" applyFill="1" applyAlignment="1">
      <alignment vertical="top"/>
    </xf>
    <xf numFmtId="170" fontId="2" fillId="0" borderId="0" xfId="5" applyFont="1" applyAlignment="1">
      <alignment horizontal="left" vertical="top"/>
    </xf>
    <xf numFmtId="170" fontId="2" fillId="0" borderId="0" xfId="5" applyFont="1" applyAlignment="1">
      <alignment vertical="top" wrapText="1"/>
    </xf>
    <xf numFmtId="170" fontId="7" fillId="0" borderId="0" xfId="5" applyFont="1" applyAlignment="1">
      <alignment vertical="top" wrapText="1"/>
    </xf>
    <xf numFmtId="170" fontId="7" fillId="0" borderId="0" xfId="6" applyFont="1" applyAlignment="1">
      <alignment vertical="top"/>
    </xf>
    <xf numFmtId="170" fontId="7" fillId="0" borderId="0" xfId="6" applyFont="1" applyAlignment="1">
      <alignment vertical="top" wrapText="1"/>
    </xf>
    <xf numFmtId="170" fontId="7" fillId="0" borderId="0" xfId="5" applyFont="1" applyAlignment="1">
      <alignment horizontal="left" vertical="top" indent="2"/>
    </xf>
    <xf numFmtId="170" fontId="7" fillId="0" borderId="0" xfId="5" applyFont="1" applyAlignment="1">
      <alignment vertical="top"/>
    </xf>
    <xf numFmtId="170" fontId="7" fillId="0" borderId="0" xfId="5" applyFont="1" applyAlignment="1">
      <alignment horizontal="left" vertical="top" wrapText="1"/>
    </xf>
    <xf numFmtId="170" fontId="2" fillId="0" borderId="0" xfId="5" applyFont="1" applyAlignment="1">
      <alignment horizontal="left" vertical="top" wrapText="1"/>
    </xf>
    <xf numFmtId="170" fontId="2" fillId="0" borderId="0" xfId="5" applyFont="1" applyAlignment="1">
      <alignment horizontal="right" vertical="top" wrapText="1" indent="1"/>
    </xf>
    <xf numFmtId="170" fontId="2" fillId="0" borderId="0" xfId="5" applyFont="1" applyAlignment="1">
      <alignment horizontal="right" vertical="top" wrapText="1"/>
    </xf>
    <xf numFmtId="170" fontId="2" fillId="0" borderId="0" xfId="5" applyFont="1" applyAlignment="1">
      <alignment vertical="top"/>
    </xf>
    <xf numFmtId="170" fontId="2" fillId="0" borderId="0" xfId="5" applyFont="1" applyAlignment="1">
      <alignment horizontal="right" vertical="top"/>
    </xf>
    <xf numFmtId="170" fontId="7" fillId="0" borderId="0" xfId="5" applyFont="1" applyAlignment="1">
      <alignment horizontal="left" vertical="top"/>
    </xf>
    <xf numFmtId="0" fontId="3" fillId="0" borderId="0" xfId="0" applyFont="1" applyAlignment="1">
      <alignment vertical="center"/>
    </xf>
    <xf numFmtId="43" fontId="2" fillId="0" borderId="1" xfId="10" applyFont="1" applyFill="1" applyBorder="1" applyAlignment="1">
      <alignment horizontal="center" vertical="top" wrapText="1"/>
    </xf>
    <xf numFmtId="0" fontId="2" fillId="0" borderId="0" xfId="10" applyNumberFormat="1" applyFont="1" applyFill="1" applyAlignment="1">
      <alignment horizontal="left" vertical="top"/>
    </xf>
    <xf numFmtId="165" fontId="5" fillId="0" borderId="0" xfId="0" applyNumberFormat="1" applyFont="1"/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center" vertical="top"/>
    </xf>
    <xf numFmtId="0" fontId="3" fillId="0" borderId="0" xfId="0" applyFont="1" applyAlignment="1">
      <alignment horizontal="left" vertical="center" indent="1"/>
    </xf>
    <xf numFmtId="165" fontId="7" fillId="0" borderId="0" xfId="1" applyNumberFormat="1" applyFont="1" applyFill="1" applyAlignment="1">
      <alignment vertical="top"/>
    </xf>
    <xf numFmtId="165" fontId="2" fillId="0" borderId="2" xfId="1" applyNumberFormat="1" applyFont="1" applyFill="1" applyBorder="1" applyAlignment="1">
      <alignment vertical="top"/>
    </xf>
    <xf numFmtId="165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Border="1" applyAlignment="1">
      <alignment vertical="top"/>
    </xf>
    <xf numFmtId="165" fontId="2" fillId="0" borderId="4" xfId="1" applyNumberFormat="1" applyFont="1" applyFill="1" applyBorder="1" applyAlignment="1">
      <alignment vertical="top"/>
    </xf>
    <xf numFmtId="166" fontId="2" fillId="0" borderId="0" xfId="1" applyNumberFormat="1" applyFont="1" applyFill="1" applyBorder="1" applyAlignment="1">
      <alignment vertical="top"/>
    </xf>
    <xf numFmtId="165" fontId="2" fillId="0" borderId="3" xfId="1" applyNumberFormat="1" applyFont="1" applyFill="1" applyBorder="1" applyAlignment="1">
      <alignment vertical="top"/>
    </xf>
    <xf numFmtId="43" fontId="7" fillId="0" borderId="0" xfId="1" applyFont="1" applyFill="1" applyAlignment="1">
      <alignment vertical="top"/>
    </xf>
    <xf numFmtId="170" fontId="7" fillId="0" borderId="0" xfId="5" applyFont="1" applyAlignment="1">
      <alignment horizontal="justify" vertical="top" wrapText="1"/>
    </xf>
    <xf numFmtId="165" fontId="5" fillId="0" borderId="0" xfId="1" applyNumberFormat="1" applyFont="1" applyFill="1" applyBorder="1"/>
    <xf numFmtId="43" fontId="5" fillId="0" borderId="0" xfId="1" applyFont="1" applyFill="1" applyBorder="1"/>
    <xf numFmtId="165" fontId="3" fillId="0" borderId="1" xfId="1" applyNumberFormat="1" applyFont="1" applyFill="1" applyBorder="1" applyAlignment="1">
      <alignment horizontal="center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top"/>
    </xf>
    <xf numFmtId="172" fontId="7" fillId="0" borderId="0" xfId="10" applyNumberFormat="1" applyFont="1" applyFill="1" applyAlignment="1">
      <alignment vertical="top"/>
    </xf>
    <xf numFmtId="165" fontId="3" fillId="0" borderId="0" xfId="1" applyNumberFormat="1" applyFont="1" applyFill="1" applyBorder="1" applyAlignment="1">
      <alignment horizontal="center"/>
    </xf>
    <xf numFmtId="169" fontId="7" fillId="0" borderId="0" xfId="3" applyNumberFormat="1" applyFont="1" applyFill="1" applyBorder="1" applyAlignment="1">
      <alignment vertical="top"/>
    </xf>
    <xf numFmtId="165" fontId="4" fillId="0" borderId="0" xfId="3" applyNumberFormat="1" applyFont="1" applyFill="1" applyBorder="1" applyAlignment="1">
      <alignment horizontal="right" vertical="distributed" wrapText="1"/>
    </xf>
    <xf numFmtId="43" fontId="7" fillId="0" borderId="0" xfId="0" applyNumberFormat="1" applyFont="1" applyAlignment="1">
      <alignment vertical="top"/>
    </xf>
    <xf numFmtId="0" fontId="24" fillId="0" borderId="0" xfId="0" applyFont="1" applyAlignment="1">
      <alignment vertical="center"/>
    </xf>
    <xf numFmtId="165" fontId="7" fillId="0" borderId="0" xfId="1" applyNumberFormat="1" applyFont="1" applyFill="1" applyBorder="1" applyAlignment="1">
      <alignment horizontal="right"/>
    </xf>
    <xf numFmtId="165" fontId="3" fillId="0" borderId="4" xfId="1" applyNumberFormat="1" applyFont="1" applyFill="1" applyBorder="1" applyAlignment="1">
      <alignment horizontal="center"/>
    </xf>
    <xf numFmtId="166" fontId="7" fillId="0" borderId="0" xfId="1" applyNumberFormat="1" applyFont="1" applyFill="1" applyAlignment="1">
      <alignment horizontal="left" vertical="top"/>
    </xf>
    <xf numFmtId="166" fontId="7" fillId="0" borderId="0" xfId="1" applyNumberFormat="1" applyFont="1" applyFill="1" applyBorder="1" applyAlignment="1">
      <alignment vertical="top"/>
    </xf>
    <xf numFmtId="166" fontId="7" fillId="0" borderId="0" xfId="1" applyNumberFormat="1" applyFont="1" applyFill="1" applyAlignment="1">
      <alignment vertical="top"/>
    </xf>
    <xf numFmtId="166" fontId="2" fillId="0" borderId="0" xfId="0" applyNumberFormat="1" applyFont="1" applyAlignment="1">
      <alignment vertical="top"/>
    </xf>
    <xf numFmtId="166" fontId="2" fillId="0" borderId="0" xfId="1" applyNumberFormat="1" applyFont="1" applyFill="1" applyAlignment="1">
      <alignment vertical="top"/>
    </xf>
    <xf numFmtId="165" fontId="2" fillId="0" borderId="0" xfId="1" applyNumberFormat="1" applyFont="1" applyFill="1" applyAlignment="1">
      <alignment horizontal="right"/>
    </xf>
    <xf numFmtId="0" fontId="25" fillId="0" borderId="0" xfId="0" applyFont="1"/>
    <xf numFmtId="0" fontId="26" fillId="0" borderId="0" xfId="0" applyFont="1"/>
    <xf numFmtId="0" fontId="27" fillId="0" borderId="1" xfId="11" applyFont="1" applyBorder="1" applyAlignment="1">
      <alignment vertical="center" wrapText="1"/>
    </xf>
    <xf numFmtId="0" fontId="26" fillId="0" borderId="0" xfId="0" applyFont="1" applyAlignment="1">
      <alignment wrapText="1"/>
    </xf>
    <xf numFmtId="0" fontId="26" fillId="4" borderId="13" xfId="11" applyFont="1" applyFill="1" applyBorder="1" applyAlignment="1">
      <alignment horizontal="center" vertical="center"/>
    </xf>
    <xf numFmtId="166" fontId="26" fillId="0" borderId="13" xfId="11" applyNumberFormat="1" applyFont="1" applyBorder="1" applyAlignment="1">
      <alignment horizontal="center" vertical="center"/>
    </xf>
    <xf numFmtId="0" fontId="27" fillId="0" borderId="4" xfId="11" applyFont="1" applyBorder="1" applyAlignment="1">
      <alignment vertical="center"/>
    </xf>
    <xf numFmtId="0" fontId="26" fillId="0" borderId="0" xfId="11" applyFont="1" applyAlignment="1">
      <alignment vertical="center"/>
    </xf>
    <xf numFmtId="166" fontId="26" fillId="0" borderId="0" xfId="8" applyNumberFormat="1" applyFont="1" applyAlignment="1">
      <alignment horizontal="center" vertical="center"/>
    </xf>
    <xf numFmtId="166" fontId="26" fillId="0" borderId="0" xfId="0" applyNumberFormat="1" applyFont="1"/>
    <xf numFmtId="0" fontId="13" fillId="2" borderId="6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20" fillId="3" borderId="8" xfId="0" applyFont="1" applyFill="1" applyBorder="1" applyAlignment="1">
      <alignment horizontal="left" vertical="center" wrapText="1"/>
    </xf>
    <xf numFmtId="0" fontId="21" fillId="3" borderId="9" xfId="0" applyFont="1" applyFill="1" applyBorder="1" applyAlignment="1">
      <alignment wrapText="1"/>
    </xf>
    <xf numFmtId="0" fontId="19" fillId="3" borderId="9" xfId="0" applyFont="1" applyFill="1" applyBorder="1" applyAlignment="1">
      <alignment wrapText="1"/>
    </xf>
    <xf numFmtId="0" fontId="19" fillId="3" borderId="10" xfId="0" applyFont="1" applyFill="1" applyBorder="1" applyAlignment="1">
      <alignment wrapText="1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top"/>
    </xf>
    <xf numFmtId="165" fontId="5" fillId="0" borderId="0" xfId="1" applyNumberFormat="1" applyFont="1" applyFill="1" applyBorder="1" applyAlignment="1">
      <alignment vertical="top"/>
    </xf>
    <xf numFmtId="17" fontId="19" fillId="0" borderId="5" xfId="0" applyNumberFormat="1" applyFont="1" applyBorder="1" applyAlignment="1">
      <alignment horizontal="center"/>
    </xf>
    <xf numFmtId="0" fontId="26" fillId="4" borderId="0" xfId="11" applyFont="1" applyFill="1" applyAlignment="1">
      <alignment horizontal="center" vertical="center"/>
    </xf>
    <xf numFmtId="166" fontId="26" fillId="0" borderId="0" xfId="11" applyNumberFormat="1" applyFont="1" applyAlignment="1">
      <alignment horizontal="center" vertical="center"/>
    </xf>
    <xf numFmtId="166" fontId="26" fillId="0" borderId="0" xfId="11" applyNumberFormat="1" applyFont="1" applyAlignment="1">
      <alignment vertical="center"/>
    </xf>
    <xf numFmtId="173" fontId="26" fillId="0" borderId="14" xfId="0" applyNumberFormat="1" applyFont="1" applyBorder="1"/>
    <xf numFmtId="166" fontId="27" fillId="0" borderId="11" xfId="11" applyNumberFormat="1" applyFont="1" applyBorder="1" applyAlignment="1">
      <alignment vertical="center"/>
    </xf>
    <xf numFmtId="166" fontId="27" fillId="0" borderId="4" xfId="11" applyNumberFormat="1" applyFont="1" applyBorder="1" applyAlignment="1">
      <alignment vertical="center"/>
    </xf>
    <xf numFmtId="173" fontId="27" fillId="0" borderId="12" xfId="11" applyNumberFormat="1" applyFont="1" applyBorder="1" applyAlignment="1">
      <alignment vertical="center"/>
    </xf>
    <xf numFmtId="173" fontId="27" fillId="0" borderId="4" xfId="11" applyNumberFormat="1" applyFont="1" applyBorder="1" applyAlignment="1">
      <alignment vertical="center"/>
    </xf>
    <xf numFmtId="166" fontId="26" fillId="0" borderId="0" xfId="8" applyNumberFormat="1" applyFont="1" applyFill="1" applyAlignment="1">
      <alignment horizontal="center" vertical="center"/>
    </xf>
    <xf numFmtId="0" fontId="26" fillId="0" borderId="0" xfId="11" applyFont="1" applyAlignment="1">
      <alignment horizontal="center" vertical="center"/>
    </xf>
    <xf numFmtId="3" fontId="26" fillId="0" borderId="0" xfId="0" applyNumberFormat="1" applyFont="1"/>
    <xf numFmtId="0" fontId="29" fillId="0" borderId="0" xfId="0" applyFont="1"/>
    <xf numFmtId="0" fontId="29" fillId="0" borderId="0" xfId="0" applyFont="1" applyAlignment="1">
      <alignment horizontal="right"/>
    </xf>
    <xf numFmtId="0" fontId="11" fillId="0" borderId="0" xfId="0" applyFont="1"/>
    <xf numFmtId="169" fontId="11" fillId="0" borderId="0" xfId="8" applyNumberFormat="1" applyFont="1" applyBorder="1"/>
    <xf numFmtId="169" fontId="0" fillId="0" borderId="0" xfId="0" applyNumberFormat="1"/>
    <xf numFmtId="0" fontId="27" fillId="0" borderId="16" xfId="11" applyFont="1" applyBorder="1" applyAlignment="1">
      <alignment horizontal="center" vertical="center" wrapText="1"/>
    </xf>
    <xf numFmtId="0" fontId="27" fillId="0" borderId="1" xfId="11" applyFont="1" applyBorder="1" applyAlignment="1">
      <alignment horizontal="center" vertical="center" wrapText="1"/>
    </xf>
    <xf numFmtId="0" fontId="27" fillId="0" borderId="17" xfId="11" applyFont="1" applyBorder="1" applyAlignment="1">
      <alignment horizontal="center" vertical="center" wrapText="1"/>
    </xf>
    <xf numFmtId="0" fontId="27" fillId="0" borderId="0" xfId="0" applyFont="1"/>
    <xf numFmtId="166" fontId="7" fillId="0" borderId="0" xfId="1" applyNumberFormat="1" applyFont="1" applyFill="1" applyBorder="1" applyAlignment="1">
      <alignment horizontal="right" vertical="distributed" wrapText="1"/>
    </xf>
    <xf numFmtId="174" fontId="21" fillId="3" borderId="9" xfId="1" applyNumberFormat="1" applyFont="1" applyFill="1" applyBorder="1" applyAlignment="1">
      <alignment vertical="center" wrapText="1"/>
    </xf>
    <xf numFmtId="173" fontId="27" fillId="0" borderId="17" xfId="11" applyNumberFormat="1" applyFont="1" applyBorder="1" applyAlignment="1">
      <alignment horizontal="center" vertical="center" wrapText="1"/>
    </xf>
    <xf numFmtId="166" fontId="26" fillId="6" borderId="0" xfId="11" applyNumberFormat="1" applyFont="1" applyFill="1" applyAlignment="1">
      <alignment horizontal="center" vertical="center"/>
    </xf>
    <xf numFmtId="10" fontId="26" fillId="0" borderId="0" xfId="0" applyNumberFormat="1" applyFont="1"/>
    <xf numFmtId="10" fontId="26" fillId="0" borderId="14" xfId="0" applyNumberFormat="1" applyFont="1" applyBorder="1"/>
    <xf numFmtId="0" fontId="27" fillId="0" borderId="0" xfId="11" applyFont="1" applyAlignment="1">
      <alignment vertical="center"/>
    </xf>
    <xf numFmtId="166" fontId="27" fillId="0" borderId="0" xfId="11" applyNumberFormat="1" applyFont="1" applyAlignment="1">
      <alignment vertical="center"/>
    </xf>
    <xf numFmtId="173" fontId="27" fillId="0" borderId="0" xfId="11" applyNumberFormat="1" applyFont="1" applyAlignment="1">
      <alignment vertical="center"/>
    </xf>
    <xf numFmtId="166" fontId="30" fillId="0" borderId="0" xfId="8" applyNumberFormat="1" applyFont="1" applyFill="1" applyAlignment="1">
      <alignment horizontal="center" vertical="center"/>
    </xf>
    <xf numFmtId="166" fontId="30" fillId="0" borderId="0" xfId="8" applyNumberFormat="1" applyFont="1" applyAlignment="1">
      <alignment horizontal="center" vertical="center"/>
    </xf>
    <xf numFmtId="0" fontId="31" fillId="0" borderId="0" xfId="0" applyFont="1"/>
    <xf numFmtId="0" fontId="32" fillId="0" borderId="0" xfId="0" applyFont="1" applyAlignment="1">
      <alignment horizontal="right"/>
    </xf>
    <xf numFmtId="169" fontId="32" fillId="0" borderId="0" xfId="8" applyNumberFormat="1" applyFont="1"/>
    <xf numFmtId="0" fontId="26" fillId="0" borderId="0" xfId="0" applyFont="1" applyAlignment="1">
      <alignment horizontal="right"/>
    </xf>
    <xf numFmtId="169" fontId="27" fillId="0" borderId="0" xfId="8" applyNumberFormat="1" applyFont="1"/>
    <xf numFmtId="169" fontId="26" fillId="0" borderId="0" xfId="8" applyNumberFormat="1" applyFont="1"/>
    <xf numFmtId="169" fontId="8" fillId="0" borderId="0" xfId="8" applyNumberFormat="1" applyFont="1"/>
    <xf numFmtId="2" fontId="26" fillId="0" borderId="0" xfId="12" applyNumberFormat="1" applyFont="1"/>
    <xf numFmtId="4" fontId="26" fillId="0" borderId="0" xfId="0" applyNumberFormat="1" applyFont="1"/>
    <xf numFmtId="175" fontId="26" fillId="0" borderId="0" xfId="0" applyNumberFormat="1" applyFont="1"/>
    <xf numFmtId="176" fontId="26" fillId="0" borderId="0" xfId="0" applyNumberFormat="1" applyFont="1"/>
    <xf numFmtId="15" fontId="36" fillId="0" borderId="0" xfId="0" applyNumberFormat="1" applyFont="1" applyAlignment="1">
      <alignment horizontal="center" vertical="center" wrapText="1"/>
    </xf>
    <xf numFmtId="17" fontId="26" fillId="0" borderId="0" xfId="0" applyNumberFormat="1" applyFont="1"/>
    <xf numFmtId="9" fontId="26" fillId="0" borderId="0" xfId="0" applyNumberFormat="1" applyFont="1"/>
    <xf numFmtId="15" fontId="26" fillId="0" borderId="0" xfId="0" applyNumberFormat="1" applyFont="1"/>
    <xf numFmtId="0" fontId="15" fillId="0" borderId="15" xfId="0" applyFont="1" applyBorder="1" applyAlignment="1">
      <alignment vertical="center" wrapText="1"/>
    </xf>
    <xf numFmtId="17" fontId="19" fillId="0" borderId="5" xfId="0" applyNumberFormat="1" applyFont="1" applyBorder="1" applyAlignment="1">
      <alignment horizontal="center" vertical="center" wrapText="1"/>
    </xf>
    <xf numFmtId="17" fontId="17" fillId="0" borderId="5" xfId="0" applyNumberFormat="1" applyFont="1" applyBorder="1" applyAlignment="1">
      <alignment horizontal="center" vertical="center" wrapText="1"/>
    </xf>
    <xf numFmtId="15" fontId="19" fillId="0" borderId="5" xfId="0" applyNumberFormat="1" applyFont="1" applyBorder="1" applyAlignment="1">
      <alignment horizontal="center" vertical="center" wrapText="1"/>
    </xf>
    <xf numFmtId="15" fontId="15" fillId="0" borderId="5" xfId="0" applyNumberFormat="1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0" fontId="15" fillId="0" borderId="5" xfId="0" applyFont="1" applyBorder="1" applyAlignment="1">
      <alignment vertical="center" wrapText="1"/>
    </xf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justify" vertical="top" wrapText="1"/>
    </xf>
    <xf numFmtId="0" fontId="2" fillId="0" borderId="0" xfId="0" applyFont="1" applyAlignment="1">
      <alignment horizontal="left" vertical="top" wrapText="1"/>
    </xf>
    <xf numFmtId="168" fontId="7" fillId="0" borderId="0" xfId="2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70" fontId="7" fillId="0" borderId="0" xfId="5" applyFont="1" applyAlignment="1">
      <alignment horizontal="justify" vertical="top"/>
    </xf>
    <xf numFmtId="170" fontId="7" fillId="0" borderId="0" xfId="5" applyFont="1" applyAlignment="1">
      <alignment horizontal="justify" vertical="top" wrapText="1"/>
    </xf>
    <xf numFmtId="0" fontId="26" fillId="5" borderId="11" xfId="11" applyFont="1" applyFill="1" applyBorder="1" applyAlignment="1">
      <alignment horizontal="center" vertical="center"/>
    </xf>
    <xf numFmtId="0" fontId="26" fillId="5" borderId="4" xfId="11" applyFont="1" applyFill="1" applyBorder="1" applyAlignment="1">
      <alignment horizontal="center" vertical="center"/>
    </xf>
    <xf numFmtId="0" fontId="26" fillId="5" borderId="12" xfId="11" applyFont="1" applyFill="1" applyBorder="1" applyAlignment="1">
      <alignment horizontal="center" vertical="center"/>
    </xf>
    <xf numFmtId="0" fontId="0" fillId="0" borderId="0" xfId="0" applyFill="1"/>
    <xf numFmtId="169" fontId="8" fillId="0" borderId="0" xfId="8" applyNumberFormat="1" applyFont="1" applyFill="1"/>
    <xf numFmtId="0" fontId="11" fillId="0" borderId="4" xfId="0" applyFont="1" applyFill="1" applyBorder="1"/>
    <xf numFmtId="169" fontId="11" fillId="0" borderId="4" xfId="8" applyNumberFormat="1" applyFont="1" applyFill="1" applyBorder="1"/>
    <xf numFmtId="0" fontId="15" fillId="0" borderId="5" xfId="0" applyFont="1" applyFill="1" applyBorder="1" applyAlignment="1">
      <alignment horizontal="left" vertical="center" wrapText="1"/>
    </xf>
    <xf numFmtId="17" fontId="17" fillId="0" borderId="5" xfId="0" applyNumberFormat="1" applyFont="1" applyFill="1" applyBorder="1" applyAlignment="1">
      <alignment horizontal="center" vertical="center" wrapText="1"/>
    </xf>
  </cellXfs>
  <cellStyles count="13">
    <cellStyle name="Comma" xfId="1" builtinId="3"/>
    <cellStyle name="Comma 109" xfId="3" xr:uid="{00000000-0005-0000-0000-000001000000}"/>
    <cellStyle name="Comma 18 2" xfId="10" xr:uid="{00000000-0005-0000-0000-000002000000}"/>
    <cellStyle name="Comma 2" xfId="8" xr:uid="{00000000-0005-0000-0000-000003000000}"/>
    <cellStyle name="Comma 2 12" xfId="4" xr:uid="{00000000-0005-0000-0000-000004000000}"/>
    <cellStyle name="Normal" xfId="0" builtinId="0"/>
    <cellStyle name="Normal 2" xfId="11" xr:uid="{00000000-0005-0000-0000-000006000000}"/>
    <cellStyle name="Normal 2 2 2 2" xfId="9" xr:uid="{00000000-0005-0000-0000-000007000000}"/>
    <cellStyle name="Normal 49" xfId="2" xr:uid="{00000000-0005-0000-0000-000008000000}"/>
    <cellStyle name="Normal 50" xfId="7" xr:uid="{00000000-0005-0000-0000-000009000000}"/>
    <cellStyle name="Normal_Casf FLow" xfId="5" xr:uid="{00000000-0005-0000-0000-00000A000000}"/>
    <cellStyle name="Normal_CF Annual" xfId="6" xr:uid="{00000000-0005-0000-0000-00000B000000}"/>
    <cellStyle name="Percent" xfId="12" builtinId="5"/>
  </cellStyles>
  <dxfs count="3"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214</xdr:row>
      <xdr:rowOff>0</xdr:rowOff>
    </xdr:from>
    <xdr:to>
      <xdr:col>14</xdr:col>
      <xdr:colOff>349034</xdr:colOff>
      <xdr:row>222</xdr:row>
      <xdr:rowOff>121669</xdr:rowOff>
    </xdr:to>
    <xdr:sp macro="" textlink="">
      <xdr:nvSpPr>
        <xdr:cNvPr id="2" name="Text Placeholder 9">
          <a:extLst>
            <a:ext uri="{FF2B5EF4-FFF2-40B4-BE49-F238E27FC236}">
              <a16:creationId xmlns:a16="http://schemas.microsoft.com/office/drawing/2014/main" id="{777514DE-56A1-43FB-877E-CF7235C981C6}"/>
            </a:ext>
          </a:extLst>
        </xdr:cNvPr>
        <xdr:cNvSpPr>
          <a:spLocks noGrp="1"/>
        </xdr:cNvSpPr>
      </xdr:nvSpPr>
      <xdr:spPr>
        <a:xfrm>
          <a:off x="609600" y="53587650"/>
          <a:ext cx="14893709" cy="1645669"/>
        </a:xfrm>
        <a:prstGeom prst="rect">
          <a:avLst/>
        </a:prstGeom>
      </xdr:spPr>
      <xdr:txBody>
        <a:bodyPr wrap="square" lIns="0" tIns="0" rIns="0" bIns="0" anchor="t" anchorCtr="0">
          <a:noAutofit/>
        </a:bodyPr>
        <a:lstStyle>
          <a:lvl1pPr marL="0" indent="0">
            <a:buNone/>
            <a:defRPr sz="760">
              <a:latin typeface="+mn-lt"/>
              <a:ea typeface="+mn-ea"/>
              <a:cs typeface="+mn-cs"/>
            </a:defRPr>
          </a:lvl1pPr>
          <a:lvl2pPr marL="457200">
            <a:defRPr>
              <a:latin typeface="+mn-lt"/>
              <a:ea typeface="+mn-ea"/>
              <a:cs typeface="+mn-cs"/>
            </a:defRPr>
          </a:lvl2pPr>
          <a:lvl3pPr marL="914400">
            <a:defRPr>
              <a:latin typeface="+mn-lt"/>
              <a:ea typeface="+mn-ea"/>
              <a:cs typeface="+mn-cs"/>
            </a:defRPr>
          </a:lvl3pPr>
          <a:lvl4pPr marL="1371600">
            <a:defRPr>
              <a:latin typeface="+mn-lt"/>
              <a:ea typeface="+mn-ea"/>
              <a:cs typeface="+mn-cs"/>
            </a:defRPr>
          </a:lvl4pPr>
          <a:lvl5pPr marL="1828800">
            <a:defRPr>
              <a:latin typeface="+mn-lt"/>
              <a:ea typeface="+mn-ea"/>
              <a:cs typeface="+mn-cs"/>
            </a:defRPr>
          </a:lvl5pPr>
          <a:lvl6pPr marL="2286000">
            <a:defRPr>
              <a:latin typeface="+mn-lt"/>
              <a:ea typeface="+mn-ea"/>
              <a:cs typeface="+mn-cs"/>
            </a:defRPr>
          </a:lvl6pPr>
          <a:lvl7pPr marL="2743200">
            <a:defRPr>
              <a:latin typeface="+mn-lt"/>
              <a:ea typeface="+mn-ea"/>
              <a:cs typeface="+mn-cs"/>
            </a:defRPr>
          </a:lvl7pPr>
          <a:lvl8pPr marL="3200400">
            <a:defRPr>
              <a:latin typeface="+mn-lt"/>
              <a:ea typeface="+mn-ea"/>
              <a:cs typeface="+mn-cs"/>
            </a:defRPr>
          </a:lvl8pPr>
          <a:lvl9pPr marL="3657600">
            <a:defRPr>
              <a:latin typeface="+mn-lt"/>
              <a:ea typeface="+mn-ea"/>
              <a:cs typeface="+mn-cs"/>
            </a:defRPr>
          </a:lvl9pPr>
        </a:lstStyle>
        <a:p>
          <a:r>
            <a:rPr lang="en-US" sz="1000"/>
            <a:t>(1) Applicable tariff is based on PPAs or the latest invoices issued and in the case of group captive customers is a weighted average figure based on invoices issued to the customer  </a:t>
          </a:r>
        </a:p>
        <a:p>
          <a:pPr rtl="0" eaLnBrk="1" latinLnBrk="0" hangingPunct="1"/>
          <a:r>
            <a:rPr lang="en-US" sz="1000"/>
            <a:t>(2) </a:t>
          </a:r>
          <a:r>
            <a:rPr lang="en-US" sz="1000">
              <a:latin typeface="+mn-lt"/>
              <a:ea typeface="+mn-ea"/>
              <a:cs typeface="+mn-cs"/>
            </a:rPr>
            <a:t>MSEDCL: Maharashtra State Electricity Distribution Co. Ltd; JVVNL: Jaipur Vidyut Vitran Nigam Ltd; APSPDCL: Andhra Pradesh Southern Power Distribution Co. Ltd; AVVNL: Ajmer Vidyut Vitran Nigam Ltd ; MPPMCL: M.P. Power Management Co. Ltd; GUVNL: Gujarat Urja Vikas Nigam Ltd; JdVVNL: Jodhpur Vidyut Vitran Nigam Ltd; BESCOM: Bangalore Electricity Supply Co. Ltd; MESCOM: Mangalore Electricity Supply Co. Ltd; GESCOM: Gulbarga Electricity Supply Co. Ltd; HESCOM: Hubli Electricity Supply Co. Ltd; CESC: Chamundeshwari Electricity Supply Corp. Ltd; NTPC: National Thermal Power Corp. Ltd; PSPCL: Punjab State Power Corp. Ltd; RREC: Rajasthan Renewable Energy Corp. Ltd; SECI: Solar Energy Corporation of India Ltd; TANGEDCO: Tamil Nadu Generation &amp; Distribution Corp. Ltd; TSSPDCL: Telangana State Southern Power Distribution Co. Ltd; TSNPDCL: Telangana State Northern Power Distribution Co. Ltd; KSEBL: Kerala State Electricity Board Limited; MPPTCL: MP Power Transmission Company Ltd.; RVPN: Rajasthan Rajya Vidyut Prasaran Nigam Ltd; MPPMCL: MP Power Management Company Limited; </a:t>
          </a:r>
          <a:endParaRPr lang="en-IN" sz="1000">
            <a:latin typeface="+mn-lt"/>
            <a:ea typeface="+mn-ea"/>
            <a:cs typeface="+mn-cs"/>
          </a:endParaRPr>
        </a:p>
        <a:p>
          <a:pPr rtl="0" eaLnBrk="1" latinLnBrk="0" hangingPunct="1"/>
          <a:r>
            <a:rPr lang="en-US" sz="1000">
              <a:latin typeface="+mn-lt"/>
              <a:ea typeface="+mn-ea"/>
              <a:cs typeface="+mn-cs"/>
            </a:rPr>
            <a:t>Third Party refers to private commercial &amp; industrial customers and power sold through IEX</a:t>
          </a:r>
          <a:endParaRPr lang="en-IN" sz="1000">
            <a:latin typeface="+mn-lt"/>
            <a:ea typeface="+mn-ea"/>
            <a:cs typeface="+mn-cs"/>
          </a:endParaRPr>
        </a:p>
        <a:p>
          <a:r>
            <a:rPr lang="en-US" sz="1000"/>
            <a:t>(3) Tariff grossed up by 4% to include transmission loss reimbursement as per the relevant; (3a) PPA Tariff grossed up by 2.5% to include transmission loss reimbursement as per the relevant PPA; </a:t>
          </a:r>
        </a:p>
        <a:p>
          <a:r>
            <a:rPr lang="en-US" sz="1000"/>
            <a:t>(4) 10 years from date of first supply in Sep'20; (5) HT tariff refers to high tension tariff, which is the tariff charged by the electricity distribution companies for power supplied at high voltage. The electricity distribution company typically</a:t>
          </a:r>
          <a:r>
            <a:rPr lang="en-US" sz="1000" baseline="0"/>
            <a:t> </a:t>
          </a:r>
          <a:r>
            <a:rPr lang="en-US" sz="1000"/>
            <a:t>publishes a tariff chart which categorizes tariffs at different voltage levels. The rate varies from state to state and from year-to-year; (6) Any income tax paid by us is “passed-through” to our offtakers in addition to the tariff; (7) Hybrid Projects; (8) CoD for operational projects are weighted average CODs; for under development projects are management estimated CoDs; (9)</a:t>
          </a:r>
          <a:r>
            <a:rPr lang="en-US" sz="1000" baseline="0"/>
            <a:t> Acquisitions</a:t>
          </a:r>
          <a:endParaRPr lang="en-US" sz="10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enewpowerventures-my.sharepoint.com/personal/anav_aggarwal_renew_com/Documents/Desktop/IR/Capacity%20Q4_v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nav.aggarwal\OneDrive%20-%20ReNew%20Power%20Pvt.%20Ltd\Investor%20Relations\Earnings\4Q'23\Backup\Slide%20Wise\Updated%20Shareholders%20and%20Diluted%20Shares\Renew%20Global%20Outstanding%20Shares_May'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ject Summary"/>
      <sheetName val="Workings"/>
      <sheetName val="Wind Supplier - Pivot 1"/>
      <sheetName val="Wind Supplier 1"/>
      <sheetName val="Wind Supplier - Pivot"/>
      <sheetName val="Wind Supplier"/>
      <sheetName val="PPA life"/>
      <sheetName val="Commissioning Schedules"/>
      <sheetName val="DSO Offtaker"/>
      <sheetName val="Asset Breakdown"/>
      <sheetName val="Sheet1"/>
      <sheetName val="UD_Draft"/>
      <sheetName val="Quarterwise Addition"/>
      <sheetName val="Addition_workings"/>
      <sheetName val="Solar - Supplier"/>
      <sheetName val="Wind - Supplier"/>
      <sheetName val="From 15 nov till 16 dec"/>
      <sheetName val="Cap commissioned after Sept'21"/>
      <sheetName val="Sept'20_committed cap"/>
      <sheetName val="Sept 20&gt;&gt;"/>
      <sheetName val="Cap exc dis solar"/>
      <sheetName val="Dis solar"/>
      <sheetName val="avg duration"/>
      <sheetName val="Location"/>
      <sheetName val="Project sites"/>
      <sheetName val="OA tariff calculation"/>
      <sheetName val="OA_tied capacity"/>
      <sheetName val="Market share"/>
      <sheetName val="Hybrid"/>
      <sheetName val="Distributed Solar"/>
      <sheetName val="Chinmay final"/>
      <sheetName val="Corporate"/>
      <sheetName val="Tariff calculation"/>
      <sheetName val="Wei Avg Dates"/>
      <sheetName val="Credit rating analysis&gt;&gt;"/>
      <sheetName val="wind projects"/>
      <sheetName val="solar projects "/>
      <sheetName val="Offtaker split"/>
      <sheetName val="UTILITY - WISE GRA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4">
          <cell r="G44">
            <v>105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>
        <row r="17">
          <cell r="B17" t="str">
            <v>Weighted avg date</v>
          </cell>
        </row>
        <row r="20">
          <cell r="H20">
            <v>44231</v>
          </cell>
        </row>
        <row r="24">
          <cell r="B24" t="str">
            <v>Weighted avg date</v>
          </cell>
        </row>
        <row r="63">
          <cell r="W63">
            <v>40993</v>
          </cell>
        </row>
        <row r="92">
          <cell r="G92">
            <v>41502</v>
          </cell>
        </row>
      </sheetData>
      <sheetData sheetId="34"/>
      <sheetData sheetId="35"/>
      <sheetData sheetId="36"/>
      <sheetData sheetId="37"/>
      <sheetData sheetId="3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oting"/>
      <sheetName val="GSW sales"/>
      <sheetName val="Total No of Shares Outstanding"/>
      <sheetName val="ESOPs"/>
    </sheetNames>
    <sheetDataSet>
      <sheetData sheetId="0">
        <row r="10">
          <cell r="I10">
            <v>250814917</v>
          </cell>
        </row>
      </sheetData>
      <sheetData sheetId="1">
        <row r="3">
          <cell r="C3">
            <v>18000000</v>
          </cell>
        </row>
        <row r="11">
          <cell r="C11">
            <v>4500000</v>
          </cell>
        </row>
        <row r="13">
          <cell r="C13">
            <v>22500000</v>
          </cell>
        </row>
        <row r="14">
          <cell r="C14">
            <v>12500000</v>
          </cell>
        </row>
      </sheetData>
      <sheetData sheetId="2" refreshError="1"/>
      <sheetData sheetId="3">
        <row r="16">
          <cell r="D16">
            <v>7074978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V101"/>
  <sheetViews>
    <sheetView showGridLines="0" tabSelected="1" zoomScale="80" zoomScaleNormal="80" workbookViewId="0">
      <pane xSplit="3" ySplit="5" topLeftCell="D92" activePane="bottomRight" state="frozen"/>
      <selection activeCell="C1" sqref="C1"/>
      <selection pane="topRight" activeCell="F1" sqref="F1"/>
      <selection pane="bottomLeft" activeCell="C9" sqref="C9"/>
      <selection pane="bottomRight" activeCell="D100" sqref="D100"/>
    </sheetView>
  </sheetViews>
  <sheetFormatPr defaultColWidth="9.1796875" defaultRowHeight="14" x14ac:dyDescent="0.3"/>
  <cols>
    <col min="1" max="1" width="1.81640625" style="41" customWidth="1"/>
    <col min="2" max="2" width="3.81640625" style="35" customWidth="1"/>
    <col min="3" max="3" width="60.26953125" style="35" customWidth="1"/>
    <col min="4" max="4" width="20.7265625" style="1" customWidth="1"/>
    <col min="5" max="5" width="0.81640625" style="35" customWidth="1"/>
    <col min="6" max="6" width="20.7265625" style="1" customWidth="1"/>
    <col min="7" max="7" width="0.81640625" style="35" customWidth="1"/>
    <col min="8" max="8" width="20.7265625" style="1" customWidth="1"/>
    <col min="9" max="9" width="0.81640625" style="35" customWidth="1"/>
    <col min="10" max="10" width="20.7265625" style="1" customWidth="1"/>
    <col min="11" max="11" width="0.81640625" style="35" customWidth="1"/>
    <col min="12" max="12" width="20.7265625" style="1" customWidth="1"/>
    <col min="13" max="13" width="0.81640625" style="35" customWidth="1"/>
    <col min="14" max="14" width="20.7265625" style="1" customWidth="1"/>
    <col min="15" max="15" width="0.81640625" style="35" customWidth="1"/>
    <col min="16" max="16" width="20.7265625" style="1" customWidth="1"/>
    <col min="17" max="17" width="0.81640625" style="35" customWidth="1"/>
    <col min="18" max="18" width="20.7265625" style="1" customWidth="1"/>
    <col min="19" max="19" width="0.81640625" style="35" customWidth="1"/>
    <col min="20" max="20" width="20.7265625" style="35" customWidth="1"/>
    <col min="21" max="21" width="0.81640625" style="35" customWidth="1"/>
    <col min="22" max="22" width="20.7265625" style="35" customWidth="1"/>
    <col min="23" max="23" width="9.1796875" style="35" customWidth="1"/>
    <col min="24" max="16384" width="9.1796875" style="35"/>
  </cols>
  <sheetData>
    <row r="1" spans="1:22" x14ac:dyDescent="0.3">
      <c r="A1" s="36"/>
      <c r="B1" s="100" t="s">
        <v>261</v>
      </c>
      <c r="C1" s="37"/>
      <c r="D1" s="3"/>
      <c r="E1" s="39"/>
      <c r="F1" s="3"/>
      <c r="G1" s="39"/>
      <c r="H1" s="3"/>
      <c r="I1" s="39"/>
      <c r="J1" s="3"/>
      <c r="K1" s="39"/>
      <c r="L1" s="3"/>
      <c r="M1" s="39"/>
      <c r="N1" s="3"/>
      <c r="O1" s="39"/>
      <c r="P1" s="3"/>
      <c r="Q1" s="39"/>
      <c r="R1" s="3"/>
    </row>
    <row r="2" spans="1:22" x14ac:dyDescent="0.3">
      <c r="B2" s="100" t="s">
        <v>304</v>
      </c>
      <c r="C2" s="36"/>
      <c r="E2" s="2"/>
      <c r="G2" s="2"/>
      <c r="I2" s="2"/>
      <c r="K2" s="2"/>
      <c r="M2" s="2"/>
      <c r="O2" s="2"/>
      <c r="Q2" s="2"/>
    </row>
    <row r="3" spans="1:22" x14ac:dyDescent="0.3">
      <c r="B3" s="43" t="s">
        <v>0</v>
      </c>
      <c r="C3" s="36"/>
    </row>
    <row r="4" spans="1:22" ht="15" customHeight="1" x14ac:dyDescent="0.3">
      <c r="B4" s="119"/>
      <c r="C4" s="119"/>
    </row>
    <row r="5" spans="1:22" ht="30" customHeight="1" x14ac:dyDescent="0.3">
      <c r="B5" s="211"/>
      <c r="C5" s="211"/>
      <c r="D5" s="4" t="s">
        <v>427</v>
      </c>
      <c r="E5" s="44"/>
      <c r="F5" s="4" t="s">
        <v>426</v>
      </c>
      <c r="G5" s="44"/>
      <c r="H5" s="4" t="s">
        <v>419</v>
      </c>
      <c r="I5" s="44"/>
      <c r="J5" s="4" t="s">
        <v>374</v>
      </c>
      <c r="K5" s="44"/>
      <c r="L5" s="4" t="s">
        <v>420</v>
      </c>
      <c r="M5" s="44"/>
      <c r="N5" s="4" t="s">
        <v>421</v>
      </c>
      <c r="O5" s="44"/>
      <c r="P5" s="4" t="s">
        <v>422</v>
      </c>
      <c r="Q5" s="44"/>
      <c r="R5" s="4" t="s">
        <v>423</v>
      </c>
      <c r="T5" s="4" t="s">
        <v>424</v>
      </c>
      <c r="V5" s="4" t="s">
        <v>425</v>
      </c>
    </row>
    <row r="6" spans="1:22" ht="15" customHeight="1" x14ac:dyDescent="0.3">
      <c r="D6" s="118" t="s">
        <v>258</v>
      </c>
      <c r="E6" s="1"/>
      <c r="F6" s="118" t="s">
        <v>258</v>
      </c>
      <c r="G6" s="1"/>
      <c r="H6" s="118" t="s">
        <v>258</v>
      </c>
      <c r="I6" s="1"/>
      <c r="J6" s="118" t="s">
        <v>258</v>
      </c>
      <c r="K6" s="1"/>
      <c r="L6" s="118" t="s">
        <v>259</v>
      </c>
      <c r="M6" s="1"/>
      <c r="N6" s="118" t="s">
        <v>258</v>
      </c>
      <c r="O6" s="1"/>
      <c r="P6" s="118" t="s">
        <v>258</v>
      </c>
      <c r="Q6" s="1"/>
      <c r="R6" s="118" t="s">
        <v>259</v>
      </c>
      <c r="T6" s="118" t="s">
        <v>259</v>
      </c>
      <c r="V6" s="118" t="s">
        <v>259</v>
      </c>
    </row>
    <row r="7" spans="1:22" ht="15" customHeight="1" x14ac:dyDescent="0.3">
      <c r="D7" s="5"/>
      <c r="E7" s="1"/>
      <c r="F7" s="5"/>
      <c r="G7" s="1"/>
      <c r="H7" s="5"/>
      <c r="I7" s="1"/>
      <c r="J7" s="5"/>
      <c r="K7" s="1"/>
      <c r="L7" s="5"/>
      <c r="M7" s="1"/>
      <c r="N7" s="5"/>
      <c r="O7" s="1"/>
      <c r="P7" s="5"/>
      <c r="Q7" s="1"/>
      <c r="R7" s="14"/>
    </row>
    <row r="8" spans="1:22" x14ac:dyDescent="0.3">
      <c r="B8" s="45" t="s">
        <v>1</v>
      </c>
      <c r="C8" s="46"/>
      <c r="D8" s="5"/>
      <c r="F8" s="5"/>
      <c r="H8" s="5"/>
      <c r="J8" s="5"/>
      <c r="L8" s="5"/>
      <c r="N8" s="5"/>
      <c r="P8" s="5"/>
    </row>
    <row r="9" spans="1:22" ht="8.25" customHeight="1" x14ac:dyDescent="0.3">
      <c r="E9" s="43"/>
      <c r="G9" s="43"/>
      <c r="I9" s="43"/>
      <c r="K9" s="43"/>
      <c r="M9" s="43"/>
      <c r="O9" s="43"/>
      <c r="Q9" s="43"/>
    </row>
    <row r="10" spans="1:22" ht="15" customHeight="1" x14ac:dyDescent="0.3">
      <c r="A10" s="47"/>
      <c r="B10" s="46" t="s">
        <v>2</v>
      </c>
      <c r="C10" s="46"/>
      <c r="D10" s="5"/>
      <c r="E10" s="43"/>
      <c r="F10" s="5"/>
      <c r="G10" s="43"/>
      <c r="H10" s="5"/>
      <c r="I10" s="43"/>
      <c r="J10" s="5"/>
      <c r="K10" s="43"/>
      <c r="L10" s="5"/>
      <c r="M10" s="43"/>
      <c r="N10" s="5"/>
      <c r="O10" s="43"/>
      <c r="P10" s="5"/>
      <c r="Q10" s="43"/>
    </row>
    <row r="11" spans="1:22" x14ac:dyDescent="0.3">
      <c r="A11" s="49"/>
      <c r="B11" s="35" t="s">
        <v>3</v>
      </c>
      <c r="D11" s="5">
        <v>533841962137.47888</v>
      </c>
      <c r="E11" s="43"/>
      <c r="F11" s="5">
        <v>488137499575.74017</v>
      </c>
      <c r="G11" s="43"/>
      <c r="H11" s="5">
        <v>455901439466.83472</v>
      </c>
      <c r="I11" s="43"/>
      <c r="J11" s="5">
        <v>440602823781.53735</v>
      </c>
      <c r="K11" s="43"/>
      <c r="L11" s="5">
        <v>437593011248.52734</v>
      </c>
      <c r="M11" s="43"/>
      <c r="N11" s="5">
        <v>418011909306.52472</v>
      </c>
      <c r="O11" s="43"/>
      <c r="P11" s="5">
        <v>389792163457.61981</v>
      </c>
      <c r="Q11" s="43"/>
      <c r="R11" s="5">
        <v>342035821033.21777</v>
      </c>
      <c r="S11" s="116"/>
      <c r="T11" s="5">
        <v>340644556304.26544</v>
      </c>
      <c r="U11" s="116"/>
      <c r="V11" s="5">
        <v>299401548988.04468</v>
      </c>
    </row>
    <row r="12" spans="1:22" x14ac:dyDescent="0.3">
      <c r="A12" s="49"/>
      <c r="B12" s="35" t="s">
        <v>4</v>
      </c>
      <c r="D12" s="5">
        <v>38594918111.381386</v>
      </c>
      <c r="E12" s="50"/>
      <c r="F12" s="5">
        <v>38894759770.182304</v>
      </c>
      <c r="G12" s="50"/>
      <c r="H12" s="5">
        <v>39065210600.547836</v>
      </c>
      <c r="I12" s="50"/>
      <c r="J12" s="5">
        <v>39375001987.747711</v>
      </c>
      <c r="K12" s="50"/>
      <c r="L12" s="5">
        <v>39723709531.413567</v>
      </c>
      <c r="M12" s="50"/>
      <c r="N12" s="5">
        <v>40176683958.158752</v>
      </c>
      <c r="O12" s="50"/>
      <c r="P12" s="5">
        <v>35826207349.641396</v>
      </c>
      <c r="Q12" s="50"/>
      <c r="R12" s="5">
        <v>36410498058.294418</v>
      </c>
      <c r="S12" s="116"/>
      <c r="T12" s="5">
        <v>35970118070.915352</v>
      </c>
      <c r="U12" s="116"/>
      <c r="V12" s="5">
        <v>37064341422.355354</v>
      </c>
    </row>
    <row r="13" spans="1:22" x14ac:dyDescent="0.3">
      <c r="A13" s="51"/>
      <c r="B13" s="35" t="s">
        <v>5</v>
      </c>
      <c r="D13" s="5">
        <v>10617638077.460112</v>
      </c>
      <c r="E13" s="50"/>
      <c r="F13" s="5">
        <v>9205255314.7398472</v>
      </c>
      <c r="G13" s="50"/>
      <c r="H13" s="5">
        <v>8109809729.7165623</v>
      </c>
      <c r="I13" s="50"/>
      <c r="J13" s="5">
        <v>7884095128.7615566</v>
      </c>
      <c r="K13" s="50"/>
      <c r="L13" s="5">
        <v>7494994872.234333</v>
      </c>
      <c r="M13" s="50"/>
      <c r="N13" s="5">
        <v>5677796350.4938927</v>
      </c>
      <c r="O13" s="50"/>
      <c r="P13" s="5">
        <v>4366931874.048068</v>
      </c>
      <c r="Q13" s="50"/>
      <c r="R13" s="5">
        <v>4264169176.7602892</v>
      </c>
      <c r="S13" s="116"/>
      <c r="T13" s="5">
        <v>4655236916.660059</v>
      </c>
      <c r="U13" s="116"/>
      <c r="V13" s="5">
        <v>4446520118.0615339</v>
      </c>
    </row>
    <row r="14" spans="1:22" x14ac:dyDescent="0.3">
      <c r="A14" s="51"/>
      <c r="B14" s="35" t="s">
        <v>6</v>
      </c>
      <c r="D14" s="5">
        <v>3007139096.2199998</v>
      </c>
      <c r="E14" s="50"/>
      <c r="F14" s="5">
        <v>2914627712</v>
      </c>
      <c r="G14" s="50"/>
      <c r="H14" s="5">
        <v>0</v>
      </c>
      <c r="I14" s="50"/>
      <c r="J14" s="5">
        <v>0</v>
      </c>
      <c r="K14" s="50"/>
      <c r="L14" s="5">
        <v>0</v>
      </c>
      <c r="M14" s="50"/>
      <c r="N14" s="5">
        <v>0</v>
      </c>
      <c r="O14" s="50"/>
      <c r="P14" s="5">
        <v>0</v>
      </c>
      <c r="Q14" s="50"/>
      <c r="R14" s="5">
        <v>0</v>
      </c>
      <c r="S14" s="116"/>
      <c r="T14" s="5">
        <v>523778107.98398846</v>
      </c>
      <c r="U14" s="116"/>
      <c r="V14" s="5">
        <v>489160221.8026135</v>
      </c>
    </row>
    <row r="15" spans="1:22" x14ac:dyDescent="0.3">
      <c r="A15" s="49"/>
      <c r="B15" s="35" t="s">
        <v>7</v>
      </c>
      <c r="D15" s="5"/>
      <c r="E15" s="52"/>
      <c r="F15" s="5"/>
      <c r="G15" s="52"/>
      <c r="H15" s="5"/>
      <c r="I15" s="52"/>
      <c r="J15" s="5"/>
      <c r="K15" s="52"/>
      <c r="L15" s="5"/>
      <c r="M15" s="52"/>
      <c r="N15" s="5"/>
      <c r="O15" s="52"/>
      <c r="P15" s="5"/>
      <c r="Q15" s="52"/>
      <c r="R15" s="5"/>
    </row>
    <row r="16" spans="1:22" x14ac:dyDescent="0.3">
      <c r="A16" s="53"/>
      <c r="C16" s="35" t="s">
        <v>8</v>
      </c>
      <c r="D16" s="5">
        <v>465720931.09035599</v>
      </c>
      <c r="E16" s="50"/>
      <c r="F16" s="5">
        <v>363265952.9958353</v>
      </c>
      <c r="G16" s="50"/>
      <c r="H16" s="5">
        <v>352532700.88395536</v>
      </c>
      <c r="I16" s="50"/>
      <c r="J16" s="5">
        <v>0</v>
      </c>
      <c r="K16" s="50"/>
      <c r="L16" s="5">
        <v>0</v>
      </c>
      <c r="M16" s="50"/>
      <c r="N16" s="5">
        <v>0</v>
      </c>
      <c r="O16" s="50"/>
      <c r="P16" s="5">
        <v>0</v>
      </c>
      <c r="Q16" s="50"/>
      <c r="R16" s="5">
        <v>0</v>
      </c>
      <c r="S16" s="116"/>
      <c r="T16" s="5">
        <v>624355000</v>
      </c>
      <c r="U16" s="116"/>
      <c r="V16" s="5">
        <v>407925000</v>
      </c>
    </row>
    <row r="17" spans="1:22" x14ac:dyDescent="0.3">
      <c r="A17" s="53"/>
      <c r="C17" s="35" t="s">
        <v>20</v>
      </c>
      <c r="D17" s="5">
        <v>4216127288.9230003</v>
      </c>
      <c r="E17" s="50"/>
      <c r="F17" s="5">
        <v>0</v>
      </c>
      <c r="G17" s="50"/>
      <c r="H17" s="5"/>
      <c r="I17" s="50"/>
      <c r="J17" s="5"/>
      <c r="K17" s="50"/>
      <c r="L17" s="5"/>
      <c r="M17" s="50"/>
      <c r="N17" s="5"/>
      <c r="O17" s="50"/>
      <c r="P17" s="5"/>
      <c r="Q17" s="50"/>
      <c r="R17" s="5"/>
      <c r="S17" s="116"/>
      <c r="T17" s="5"/>
      <c r="U17" s="116"/>
      <c r="V17" s="5"/>
    </row>
    <row r="18" spans="1:22" x14ac:dyDescent="0.3">
      <c r="A18" s="53"/>
      <c r="C18" s="35" t="s">
        <v>9</v>
      </c>
      <c r="D18" s="5">
        <v>9686192825.263998</v>
      </c>
      <c r="E18" s="50"/>
      <c r="F18" s="5">
        <v>9030570467.6883965</v>
      </c>
      <c r="G18" s="50"/>
      <c r="H18" s="5">
        <v>5177614548.5944109</v>
      </c>
      <c r="I18" s="50"/>
      <c r="J18" s="5">
        <v>1005616983</v>
      </c>
      <c r="K18" s="50"/>
      <c r="L18" s="5">
        <v>1005616983</v>
      </c>
      <c r="M18" s="50"/>
      <c r="N18" s="5">
        <v>2141705412.79</v>
      </c>
      <c r="O18" s="50"/>
      <c r="P18" s="5">
        <v>1151963509.6900001</v>
      </c>
      <c r="Q18" s="50"/>
      <c r="R18" s="5">
        <v>1178242719.5799999</v>
      </c>
      <c r="S18" s="116"/>
      <c r="T18" s="5">
        <v>0</v>
      </c>
      <c r="U18" s="116"/>
      <c r="V18" s="5">
        <v>0</v>
      </c>
    </row>
    <row r="19" spans="1:22" x14ac:dyDescent="0.3">
      <c r="A19" s="53"/>
      <c r="C19" s="35" t="s">
        <v>10</v>
      </c>
      <c r="D19" s="5">
        <v>356397608.24000001</v>
      </c>
      <c r="E19" s="54"/>
      <c r="F19" s="5">
        <v>269870811.00975287</v>
      </c>
      <c r="G19" s="54"/>
      <c r="H19" s="5">
        <v>127742403.18999997</v>
      </c>
      <c r="I19" s="54"/>
      <c r="J19" s="5">
        <v>125621133.75999999</v>
      </c>
      <c r="K19" s="54"/>
      <c r="L19" s="5">
        <v>164471249.38776389</v>
      </c>
      <c r="M19" s="54"/>
      <c r="N19" s="5">
        <v>124598512.84166113</v>
      </c>
      <c r="O19" s="54"/>
      <c r="P19" s="5">
        <v>123180154.09266134</v>
      </c>
      <c r="Q19" s="54"/>
      <c r="R19" s="5">
        <v>140048013.39999947</v>
      </c>
      <c r="S19" s="116"/>
      <c r="T19" s="5">
        <v>126166379.09999999</v>
      </c>
      <c r="U19" s="116"/>
      <c r="V19" s="5">
        <v>77192302.701389998</v>
      </c>
    </row>
    <row r="20" spans="1:22" ht="15" customHeight="1" x14ac:dyDescent="0.3">
      <c r="C20" s="35" t="s">
        <v>11</v>
      </c>
      <c r="D20" s="5">
        <v>1901045490.7000003</v>
      </c>
      <c r="E20" s="54"/>
      <c r="F20" s="5">
        <v>2817309573.7799997</v>
      </c>
      <c r="G20" s="54"/>
      <c r="H20" s="5">
        <v>2993407944.0100002</v>
      </c>
      <c r="I20" s="54"/>
      <c r="J20" s="5">
        <v>2695260382.4299998</v>
      </c>
      <c r="K20" s="54"/>
      <c r="L20" s="5">
        <v>3254124197.1400003</v>
      </c>
      <c r="M20" s="54"/>
      <c r="N20" s="5">
        <v>331210546.67000049</v>
      </c>
      <c r="O20" s="54"/>
      <c r="P20" s="5">
        <v>10726045883.73</v>
      </c>
      <c r="Q20" s="54"/>
      <c r="R20" s="5">
        <v>2998734751.1399999</v>
      </c>
      <c r="S20" s="116"/>
      <c r="T20" s="5">
        <v>142094219.49000072</v>
      </c>
      <c r="U20" s="116"/>
      <c r="V20" s="5">
        <v>92306044.689999759</v>
      </c>
    </row>
    <row r="21" spans="1:22" ht="15" customHeight="1" x14ac:dyDescent="0.3">
      <c r="A21" s="49"/>
      <c r="B21" s="35" t="s">
        <v>12</v>
      </c>
      <c r="D21" s="5">
        <v>4708245053.2091265</v>
      </c>
      <c r="E21" s="50"/>
      <c r="F21" s="5">
        <v>1287595344.6071098</v>
      </c>
      <c r="G21" s="50"/>
      <c r="H21" s="5">
        <v>2854548560.389348</v>
      </c>
      <c r="I21" s="50"/>
      <c r="J21" s="5">
        <v>1410393503.9969997</v>
      </c>
      <c r="K21" s="50"/>
      <c r="L21" s="5">
        <v>1062340541.562583</v>
      </c>
      <c r="M21" s="50"/>
      <c r="N21" s="5">
        <v>848972275.43030047</v>
      </c>
      <c r="O21" s="50"/>
      <c r="P21" s="5">
        <v>1853278385.7387457</v>
      </c>
      <c r="Q21" s="50"/>
      <c r="R21" s="5">
        <v>1611059471.3916664</v>
      </c>
      <c r="S21" s="116"/>
      <c r="T21" s="5">
        <v>1465281827.8780861</v>
      </c>
      <c r="U21" s="116"/>
      <c r="V21" s="5">
        <v>1737129967.5190856</v>
      </c>
    </row>
    <row r="22" spans="1:22" ht="15" customHeight="1" x14ac:dyDescent="0.3">
      <c r="A22" s="48"/>
      <c r="B22" s="35" t="s">
        <v>13</v>
      </c>
      <c r="D22" s="5">
        <v>1018339473.9172778</v>
      </c>
      <c r="E22" s="54"/>
      <c r="F22" s="5">
        <v>1046533416.8049208</v>
      </c>
      <c r="G22" s="54"/>
      <c r="H22" s="5">
        <v>1106143644.5886965</v>
      </c>
      <c r="I22" s="54"/>
      <c r="J22" s="5">
        <v>834516931.74746275</v>
      </c>
      <c r="K22" s="54"/>
      <c r="L22" s="5">
        <v>874883305.29005682</v>
      </c>
      <c r="M22" s="54"/>
      <c r="N22" s="5">
        <v>694331452.23211634</v>
      </c>
      <c r="O22" s="54"/>
      <c r="P22" s="5">
        <v>747430889.38151026</v>
      </c>
      <c r="Q22" s="54"/>
      <c r="R22" s="5">
        <v>679211802.11337471</v>
      </c>
      <c r="S22" s="116"/>
      <c r="T22" s="5">
        <v>1204524373.8542554</v>
      </c>
      <c r="U22" s="116"/>
      <c r="V22" s="5">
        <v>539505694.49415398</v>
      </c>
    </row>
    <row r="23" spans="1:22" ht="15" customHeight="1" x14ac:dyDescent="0.3">
      <c r="A23" s="48"/>
      <c r="B23" s="35" t="s">
        <v>14</v>
      </c>
      <c r="D23" s="5">
        <v>7207464978.9255219</v>
      </c>
      <c r="E23" s="54"/>
      <c r="F23" s="5">
        <v>5347731631.593689</v>
      </c>
      <c r="G23" s="54"/>
      <c r="H23" s="5">
        <v>5185439716.6919947</v>
      </c>
      <c r="I23" s="54"/>
      <c r="J23" s="5">
        <v>5086273511.3237925</v>
      </c>
      <c r="K23" s="54"/>
      <c r="L23" s="5">
        <v>4876592387.8263941</v>
      </c>
      <c r="M23" s="54"/>
      <c r="N23" s="5">
        <v>2441528910.7773142</v>
      </c>
      <c r="O23" s="54"/>
      <c r="P23" s="5">
        <v>2556850149.0100012</v>
      </c>
      <c r="Q23" s="54"/>
      <c r="R23" s="5">
        <v>2701623452.6700044</v>
      </c>
      <c r="S23" s="116"/>
      <c r="T23" s="5">
        <v>3619837456.4910016</v>
      </c>
      <c r="U23" s="116"/>
      <c r="V23" s="5">
        <v>2249512960.3814502</v>
      </c>
    </row>
    <row r="24" spans="1:22" ht="15" customHeight="1" x14ac:dyDescent="0.3">
      <c r="A24" s="48"/>
      <c r="B24" s="35" t="s">
        <v>436</v>
      </c>
      <c r="D24" s="5">
        <v>7138806569.9231005</v>
      </c>
      <c r="E24" s="54"/>
      <c r="F24" s="5">
        <v>0</v>
      </c>
      <c r="G24" s="54"/>
      <c r="H24" s="5"/>
      <c r="I24" s="54"/>
      <c r="J24" s="5"/>
      <c r="K24" s="54"/>
      <c r="L24" s="5"/>
      <c r="M24" s="54"/>
      <c r="N24" s="5"/>
      <c r="O24" s="54"/>
      <c r="P24" s="5"/>
      <c r="Q24" s="54"/>
      <c r="R24" s="5"/>
      <c r="S24" s="116"/>
      <c r="T24" s="5"/>
      <c r="U24" s="116"/>
      <c r="V24" s="5"/>
    </row>
    <row r="25" spans="1:22" ht="15" customHeight="1" x14ac:dyDescent="0.3">
      <c r="A25" s="49"/>
      <c r="B25" s="35" t="s">
        <v>15</v>
      </c>
      <c r="D25" s="5">
        <v>13592128774.878563</v>
      </c>
      <c r="E25" s="54"/>
      <c r="F25" s="5">
        <v>24101957928.309391</v>
      </c>
      <c r="G25" s="54"/>
      <c r="H25" s="5">
        <v>24680546719.659996</v>
      </c>
      <c r="I25" s="54"/>
      <c r="J25" s="5">
        <v>21531332747.459984</v>
      </c>
      <c r="K25" s="54"/>
      <c r="L25" s="5">
        <v>10080777069.310003</v>
      </c>
      <c r="M25" s="54"/>
      <c r="N25" s="5">
        <v>14082353240.519999</v>
      </c>
      <c r="O25" s="54"/>
      <c r="P25" s="5">
        <v>13235208807.860001</v>
      </c>
      <c r="Q25" s="54"/>
      <c r="R25" s="5">
        <v>7715466999.0599985</v>
      </c>
      <c r="S25" s="116"/>
      <c r="T25" s="5">
        <v>5662472300.6600008</v>
      </c>
      <c r="U25" s="116"/>
      <c r="V25" s="5">
        <v>18779484790.840004</v>
      </c>
    </row>
    <row r="26" spans="1:22" ht="15" customHeight="1" x14ac:dyDescent="0.3">
      <c r="B26" s="216" t="s">
        <v>16</v>
      </c>
      <c r="C26" s="216"/>
      <c r="D26" s="7">
        <v>636351126417.61108</v>
      </c>
      <c r="E26" s="43"/>
      <c r="F26" s="7">
        <v>583417977499.45154</v>
      </c>
      <c r="G26" s="43"/>
      <c r="H26" s="7">
        <v>545554630333.00171</v>
      </c>
      <c r="I26" s="43"/>
      <c r="J26" s="7">
        <v>520551130389.659</v>
      </c>
      <c r="K26" s="43"/>
      <c r="L26" s="7">
        <v>506131112438.09625</v>
      </c>
      <c r="M26" s="43"/>
      <c r="N26" s="7">
        <v>484532089966.43878</v>
      </c>
      <c r="O26" s="43"/>
      <c r="P26" s="7">
        <v>460378260460.81226</v>
      </c>
      <c r="Q26" s="43"/>
      <c r="R26" s="7">
        <v>399733875477.62762</v>
      </c>
      <c r="S26" s="8"/>
      <c r="T26" s="7">
        <v>394638420957.29816</v>
      </c>
      <c r="U26" s="8"/>
      <c r="V26" s="7">
        <v>365284627510.89032</v>
      </c>
    </row>
    <row r="27" spans="1:22" x14ac:dyDescent="0.3">
      <c r="B27" s="120"/>
      <c r="C27" s="120"/>
      <c r="D27" s="8"/>
      <c r="E27" s="43"/>
      <c r="F27" s="8"/>
      <c r="G27" s="43"/>
      <c r="H27" s="8"/>
      <c r="I27" s="43"/>
      <c r="J27" s="8"/>
      <c r="K27" s="43"/>
      <c r="L27" s="8"/>
      <c r="M27" s="43"/>
      <c r="N27" s="8"/>
      <c r="O27" s="43"/>
      <c r="P27" s="8"/>
      <c r="Q27" s="43"/>
      <c r="R27" s="8"/>
      <c r="S27" s="116"/>
      <c r="T27" s="5"/>
      <c r="U27" s="116"/>
      <c r="V27" s="5"/>
    </row>
    <row r="28" spans="1:22" ht="15" customHeight="1" x14ac:dyDescent="0.3">
      <c r="A28" s="47"/>
      <c r="B28" s="46" t="s">
        <v>17</v>
      </c>
      <c r="C28" s="46"/>
      <c r="D28" s="6"/>
      <c r="E28" s="43"/>
      <c r="F28" s="6"/>
      <c r="G28" s="43"/>
      <c r="H28" s="6"/>
      <c r="I28" s="43"/>
      <c r="J28" s="6"/>
      <c r="K28" s="43"/>
      <c r="L28" s="6"/>
      <c r="M28" s="43"/>
      <c r="N28" s="6"/>
      <c r="O28" s="43"/>
      <c r="P28" s="6"/>
      <c r="Q28" s="43"/>
      <c r="R28" s="6"/>
    </row>
    <row r="29" spans="1:22" ht="15" customHeight="1" x14ac:dyDescent="0.3">
      <c r="A29" s="49"/>
      <c r="B29" s="55" t="s">
        <v>18</v>
      </c>
      <c r="C29" s="55"/>
      <c r="D29" s="5">
        <v>1193725782.9910004</v>
      </c>
      <c r="E29" s="54"/>
      <c r="F29" s="5">
        <v>943320513.97803831</v>
      </c>
      <c r="G29" s="54"/>
      <c r="H29" s="5">
        <v>946426282.57000017</v>
      </c>
      <c r="I29" s="54"/>
      <c r="J29" s="5">
        <v>817081383.97000003</v>
      </c>
      <c r="K29" s="54"/>
      <c r="L29" s="5">
        <v>815234728.51999843</v>
      </c>
      <c r="M29" s="54"/>
      <c r="N29" s="5">
        <v>1400863032.6900005</v>
      </c>
      <c r="O29" s="54"/>
      <c r="P29" s="5">
        <v>1150122246.3900003</v>
      </c>
      <c r="Q29" s="54"/>
      <c r="R29" s="5">
        <v>833353949.82999969</v>
      </c>
      <c r="S29" s="116"/>
      <c r="T29" s="5">
        <v>609147982.78999949</v>
      </c>
      <c r="U29" s="116"/>
      <c r="V29" s="5">
        <v>718722051.44999909</v>
      </c>
    </row>
    <row r="30" spans="1:22" ht="15" customHeight="1" x14ac:dyDescent="0.3">
      <c r="A30" s="49"/>
      <c r="B30" s="210" t="s">
        <v>19</v>
      </c>
      <c r="C30" s="210"/>
      <c r="D30" s="6"/>
      <c r="E30" s="57"/>
      <c r="F30" s="6"/>
      <c r="G30" s="57"/>
      <c r="H30" s="6"/>
      <c r="I30" s="57"/>
      <c r="J30" s="6"/>
      <c r="K30" s="57"/>
      <c r="L30" s="6"/>
      <c r="M30" s="57"/>
      <c r="N30" s="6"/>
      <c r="O30" s="57"/>
      <c r="P30" s="6"/>
      <c r="Q30" s="57"/>
      <c r="R30" s="6"/>
      <c r="S30" s="116"/>
      <c r="T30" s="5"/>
      <c r="U30" s="116"/>
      <c r="V30" s="5"/>
    </row>
    <row r="31" spans="1:22" ht="15" customHeight="1" x14ac:dyDescent="0.3">
      <c r="A31" s="49"/>
      <c r="B31" s="55"/>
      <c r="C31" s="55" t="s">
        <v>8</v>
      </c>
      <c r="D31" s="5">
        <v>460002500</v>
      </c>
      <c r="E31" s="57"/>
      <c r="F31" s="6"/>
      <c r="G31" s="57"/>
      <c r="H31" s="6"/>
      <c r="I31" s="57"/>
      <c r="J31" s="6"/>
      <c r="K31" s="57"/>
      <c r="L31" s="6"/>
      <c r="M31" s="57"/>
      <c r="N31" s="6"/>
      <c r="O31" s="57"/>
      <c r="P31" s="6"/>
      <c r="Q31" s="57"/>
      <c r="R31" s="6"/>
      <c r="S31" s="116"/>
      <c r="T31" s="5"/>
      <c r="U31" s="116"/>
      <c r="V31" s="5"/>
    </row>
    <row r="32" spans="1:22" ht="15" customHeight="1" x14ac:dyDescent="0.3">
      <c r="A32" s="35"/>
      <c r="B32" s="40"/>
      <c r="C32" s="58" t="s">
        <v>20</v>
      </c>
      <c r="D32" s="5">
        <v>2120305423.5955007</v>
      </c>
      <c r="E32" s="57"/>
      <c r="F32" s="5">
        <v>6541824284.6032</v>
      </c>
      <c r="G32" s="57"/>
      <c r="H32" s="5">
        <v>4530521968.3199997</v>
      </c>
      <c r="I32" s="57"/>
      <c r="J32" s="5">
        <v>3641052525.3200002</v>
      </c>
      <c r="K32" s="57"/>
      <c r="L32" s="5">
        <v>3593196555.2600002</v>
      </c>
      <c r="M32" s="57"/>
      <c r="N32" s="5">
        <v>4369006267.3100004</v>
      </c>
      <c r="O32" s="57"/>
      <c r="P32" s="5">
        <v>2427286717.6499996</v>
      </c>
      <c r="Q32" s="57"/>
      <c r="R32" s="5">
        <v>2690983032.4500003</v>
      </c>
      <c r="S32" s="116"/>
      <c r="T32" s="5">
        <v>8717733298.5799999</v>
      </c>
      <c r="U32" s="116"/>
      <c r="V32" s="5">
        <v>773932425.66999996</v>
      </c>
    </row>
    <row r="33" spans="1:22" ht="15" customHeight="1" x14ac:dyDescent="0.3">
      <c r="B33" s="40"/>
      <c r="C33" s="58" t="s">
        <v>9</v>
      </c>
      <c r="D33" s="5">
        <v>20973047698.182343</v>
      </c>
      <c r="E33" s="54"/>
      <c r="F33" s="5">
        <v>29345683474.067501</v>
      </c>
      <c r="G33" s="54"/>
      <c r="H33" s="5">
        <v>45172228752.421066</v>
      </c>
      <c r="I33" s="54"/>
      <c r="J33" s="5">
        <v>52982683239.465469</v>
      </c>
      <c r="K33" s="54"/>
      <c r="L33" s="5">
        <v>44818857523.505432</v>
      </c>
      <c r="M33" s="54"/>
      <c r="N33" s="5">
        <v>49571327664.518112</v>
      </c>
      <c r="O33" s="54"/>
      <c r="P33" s="5">
        <v>51546751502.252968</v>
      </c>
      <c r="Q33" s="54"/>
      <c r="R33" s="5">
        <v>34802126721.717613</v>
      </c>
      <c r="S33" s="116"/>
      <c r="T33" s="5">
        <v>25913769723.837334</v>
      </c>
      <c r="U33" s="116"/>
      <c r="V33" s="5">
        <v>19175548907.515419</v>
      </c>
    </row>
    <row r="34" spans="1:22" ht="15" customHeight="1" x14ac:dyDescent="0.3">
      <c r="B34" s="40"/>
      <c r="C34" s="58" t="s">
        <v>21</v>
      </c>
      <c r="D34" s="5">
        <v>38181599506.968971</v>
      </c>
      <c r="E34" s="54"/>
      <c r="F34" s="5">
        <v>7549976514.5848074</v>
      </c>
      <c r="G34" s="54"/>
      <c r="H34" s="5">
        <v>25616376856.433548</v>
      </c>
      <c r="I34" s="54"/>
      <c r="J34" s="5">
        <v>24832331904.197815</v>
      </c>
      <c r="K34" s="54"/>
      <c r="L34" s="5">
        <v>28379110161.699036</v>
      </c>
      <c r="M34" s="54"/>
      <c r="N34" s="5">
        <v>14717509369.77598</v>
      </c>
      <c r="O34" s="54"/>
      <c r="P34" s="5">
        <v>26366731486.33437</v>
      </c>
      <c r="Q34" s="54"/>
      <c r="R34" s="5">
        <v>20678592620.950214</v>
      </c>
      <c r="S34" s="116"/>
      <c r="T34" s="5">
        <v>13088922437.745024</v>
      </c>
      <c r="U34" s="116"/>
      <c r="V34" s="5">
        <v>10114588888.823893</v>
      </c>
    </row>
    <row r="35" spans="1:22" ht="15" customHeight="1" x14ac:dyDescent="0.3">
      <c r="B35" s="40"/>
      <c r="C35" s="59" t="s">
        <v>22</v>
      </c>
      <c r="D35" s="5">
        <v>37836649496.660004</v>
      </c>
      <c r="E35" s="54"/>
      <c r="F35" s="5">
        <v>44331681680.339996</v>
      </c>
      <c r="G35" s="54"/>
      <c r="H35" s="5">
        <v>29624592411.519997</v>
      </c>
      <c r="I35" s="54"/>
      <c r="J35" s="5">
        <v>41227031102.099998</v>
      </c>
      <c r="K35" s="54"/>
      <c r="L35" s="5">
        <v>50740526594.099998</v>
      </c>
      <c r="M35" s="54"/>
      <c r="N35" s="5">
        <v>44794364086.099998</v>
      </c>
      <c r="O35" s="54"/>
      <c r="P35" s="5">
        <v>37920175006.100006</v>
      </c>
      <c r="Q35" s="54"/>
      <c r="R35" s="5">
        <v>26506132961</v>
      </c>
      <c r="S35" s="116"/>
      <c r="T35" s="5">
        <v>31202894829.119999</v>
      </c>
      <c r="U35" s="116"/>
      <c r="V35" s="5">
        <v>15384858630</v>
      </c>
    </row>
    <row r="36" spans="1:22" x14ac:dyDescent="0.3">
      <c r="A36" s="35"/>
      <c r="B36" s="40"/>
      <c r="C36" s="58" t="s">
        <v>10</v>
      </c>
      <c r="D36" s="5">
        <v>54184583</v>
      </c>
      <c r="E36" s="56"/>
      <c r="F36" s="5">
        <v>20044278.141801834</v>
      </c>
      <c r="G36" s="56"/>
      <c r="H36" s="5">
        <v>149434703.24000001</v>
      </c>
      <c r="I36" s="56"/>
      <c r="J36" s="5">
        <v>678429177</v>
      </c>
      <c r="K36" s="56"/>
      <c r="L36" s="5">
        <v>623207270</v>
      </c>
      <c r="M36" s="56"/>
      <c r="N36" s="5">
        <v>1028728960</v>
      </c>
      <c r="O36" s="56"/>
      <c r="P36" s="5">
        <v>73478108</v>
      </c>
      <c r="Q36" s="56"/>
      <c r="R36" s="5">
        <v>55556357.260000356</v>
      </c>
      <c r="S36" s="116"/>
      <c r="T36" s="5">
        <v>9936049.000000298</v>
      </c>
      <c r="U36" s="116"/>
      <c r="V36" s="5">
        <v>19808755.154199999</v>
      </c>
    </row>
    <row r="37" spans="1:22" ht="15" customHeight="1" x14ac:dyDescent="0.3">
      <c r="C37" s="58" t="s">
        <v>11</v>
      </c>
      <c r="D37" s="5">
        <v>4094094977.7620039</v>
      </c>
      <c r="E37" s="56"/>
      <c r="F37" s="5">
        <v>2770771385.1146998</v>
      </c>
      <c r="G37" s="56"/>
      <c r="H37" s="5">
        <v>3175235455.5410013</v>
      </c>
      <c r="I37" s="56"/>
      <c r="J37" s="5">
        <v>2655334169.0900006</v>
      </c>
      <c r="K37" s="56"/>
      <c r="L37" s="5">
        <v>2178271697.8217006</v>
      </c>
      <c r="M37" s="56"/>
      <c r="N37" s="5">
        <v>3769099877.9240003</v>
      </c>
      <c r="O37" s="56"/>
      <c r="P37" s="5">
        <v>5050126423.0476122</v>
      </c>
      <c r="Q37" s="56"/>
      <c r="R37" s="5">
        <v>3697101020.1400003</v>
      </c>
      <c r="S37" s="116"/>
      <c r="T37" s="5">
        <v>2718297422.46103</v>
      </c>
      <c r="U37" s="116"/>
      <c r="V37" s="5">
        <v>2150686189.0599999</v>
      </c>
    </row>
    <row r="38" spans="1:22" ht="15" customHeight="1" x14ac:dyDescent="0.3">
      <c r="B38" s="60" t="s">
        <v>13</v>
      </c>
      <c r="C38" s="60"/>
      <c r="D38" s="5">
        <v>1311417684.6179788</v>
      </c>
      <c r="E38" s="61"/>
      <c r="F38" s="5">
        <v>1227376829.9324903</v>
      </c>
      <c r="G38" s="61"/>
      <c r="H38" s="5">
        <v>724746175.7948699</v>
      </c>
      <c r="I38" s="61"/>
      <c r="J38" s="5">
        <v>674438238.77837813</v>
      </c>
      <c r="K38" s="61"/>
      <c r="L38" s="5">
        <v>969778252.4383781</v>
      </c>
      <c r="M38" s="61"/>
      <c r="N38" s="5">
        <v>1117400182.2040713</v>
      </c>
      <c r="O38" s="61"/>
      <c r="P38" s="5">
        <v>1544749216.9856319</v>
      </c>
      <c r="Q38" s="61"/>
      <c r="R38" s="5">
        <v>591660938.47678912</v>
      </c>
      <c r="S38" s="116"/>
      <c r="T38" s="5">
        <v>849287282.65555048</v>
      </c>
      <c r="U38" s="116"/>
      <c r="V38" s="5">
        <v>519483744.73425299</v>
      </c>
    </row>
    <row r="39" spans="1:22" ht="15" customHeight="1" x14ac:dyDescent="0.3">
      <c r="B39" s="60" t="s">
        <v>436</v>
      </c>
      <c r="C39" s="60"/>
      <c r="D39" s="5">
        <v>571573691.79999995</v>
      </c>
      <c r="E39" s="61"/>
      <c r="F39" s="5">
        <v>0</v>
      </c>
      <c r="G39" s="61"/>
      <c r="H39" s="5"/>
      <c r="I39" s="61"/>
      <c r="J39" s="5"/>
      <c r="K39" s="61"/>
      <c r="L39" s="5"/>
      <c r="M39" s="61"/>
      <c r="N39" s="5"/>
      <c r="O39" s="61"/>
      <c r="P39" s="5"/>
      <c r="Q39" s="61"/>
      <c r="R39" s="5"/>
      <c r="S39" s="116"/>
      <c r="T39" s="5"/>
      <c r="U39" s="116"/>
      <c r="V39" s="5"/>
    </row>
    <row r="40" spans="1:22" ht="15" customHeight="1" x14ac:dyDescent="0.3">
      <c r="A40" s="49"/>
      <c r="B40" s="35" t="s">
        <v>23</v>
      </c>
      <c r="D40" s="5">
        <v>4902281403.7504425</v>
      </c>
      <c r="E40" s="54"/>
      <c r="F40" s="5">
        <v>4805070439.3111019</v>
      </c>
      <c r="G40" s="54"/>
      <c r="H40" s="5">
        <v>6727030862.4635715</v>
      </c>
      <c r="I40" s="54"/>
      <c r="J40" s="5">
        <v>6481783824.0625973</v>
      </c>
      <c r="K40" s="54"/>
      <c r="L40" s="5">
        <v>3001177097.6335945</v>
      </c>
      <c r="M40" s="54"/>
      <c r="N40" s="5">
        <v>2306494149.8510032</v>
      </c>
      <c r="O40" s="54"/>
      <c r="P40" s="5">
        <v>2045732921.4580004</v>
      </c>
      <c r="Q40" s="54"/>
      <c r="R40" s="5">
        <v>2463748295.6388679</v>
      </c>
      <c r="S40" s="116"/>
      <c r="T40" s="5">
        <v>1808079397.9755456</v>
      </c>
      <c r="U40" s="116"/>
      <c r="V40" s="5">
        <v>2060757247.7615178</v>
      </c>
    </row>
    <row r="41" spans="1:22" ht="14.15" hidden="1" customHeight="1" x14ac:dyDescent="0.3">
      <c r="B41" s="38"/>
      <c r="C41" s="40"/>
      <c r="D41" s="7"/>
      <c r="E41" s="62"/>
      <c r="F41" s="7"/>
      <c r="G41" s="62"/>
      <c r="H41" s="7"/>
      <c r="I41" s="62"/>
      <c r="J41" s="7"/>
      <c r="K41" s="62"/>
      <c r="L41" s="7"/>
      <c r="M41" s="62"/>
      <c r="N41" s="7"/>
      <c r="O41" s="62"/>
      <c r="P41" s="7">
        <v>128125156128.19858</v>
      </c>
      <c r="Q41" s="62"/>
      <c r="R41" s="7">
        <v>92320258397.443481</v>
      </c>
      <c r="S41" s="116"/>
      <c r="T41" s="5">
        <v>84918068424.164474</v>
      </c>
      <c r="U41" s="116"/>
      <c r="V41" s="5">
        <v>50920386840.169281</v>
      </c>
    </row>
    <row r="42" spans="1:22" ht="14.15" hidden="1" customHeight="1" x14ac:dyDescent="0.3">
      <c r="B42" s="35" t="s">
        <v>24</v>
      </c>
      <c r="C42" s="40"/>
      <c r="D42" s="8"/>
      <c r="E42" s="62"/>
      <c r="F42" s="8"/>
      <c r="G42" s="62"/>
      <c r="H42" s="8"/>
      <c r="I42" s="62"/>
      <c r="J42" s="8"/>
      <c r="K42" s="62"/>
      <c r="L42" s="8"/>
      <c r="M42" s="62"/>
      <c r="N42" s="8"/>
      <c r="O42" s="62"/>
      <c r="P42" s="8">
        <v>0</v>
      </c>
      <c r="Q42" s="62"/>
      <c r="R42" s="8">
        <v>0</v>
      </c>
      <c r="S42" s="116"/>
      <c r="T42" s="5">
        <v>0</v>
      </c>
      <c r="U42" s="116"/>
      <c r="V42" s="5">
        <v>0</v>
      </c>
    </row>
    <row r="43" spans="1:22" ht="14.15" hidden="1" customHeight="1" x14ac:dyDescent="0.3">
      <c r="E43" s="43"/>
      <c r="G43" s="43"/>
      <c r="I43" s="43"/>
      <c r="K43" s="43"/>
      <c r="M43" s="43"/>
      <c r="O43" s="43"/>
      <c r="Q43" s="43"/>
      <c r="S43" s="116"/>
      <c r="T43" s="5"/>
      <c r="U43" s="116"/>
      <c r="V43" s="5"/>
    </row>
    <row r="44" spans="1:22" ht="15" customHeight="1" x14ac:dyDescent="0.3">
      <c r="B44" s="38"/>
      <c r="C44" s="40"/>
      <c r="D44" s="7">
        <v>111698882749.32826</v>
      </c>
      <c r="E44" s="62"/>
      <c r="F44" s="7">
        <v>97535751900.053635</v>
      </c>
      <c r="G44" s="62"/>
      <c r="H44" s="7">
        <v>116665593468.30408</v>
      </c>
      <c r="I44" s="62"/>
      <c r="J44" s="7">
        <v>133989168063.96426</v>
      </c>
      <c r="K44" s="62"/>
      <c r="L44" s="7">
        <v>135119362380.95813</v>
      </c>
      <c r="M44" s="62"/>
      <c r="N44" s="7">
        <v>123073796090.35315</v>
      </c>
      <c r="O44" s="62"/>
      <c r="P44" s="7">
        <v>128125156128.19858</v>
      </c>
      <c r="Q44" s="62"/>
      <c r="R44" s="7">
        <v>92320258397.443481</v>
      </c>
      <c r="S44" s="8"/>
      <c r="T44" s="7">
        <v>84918068424.164474</v>
      </c>
      <c r="U44" s="8"/>
      <c r="V44" s="7">
        <v>50920386840.169281</v>
      </c>
    </row>
    <row r="45" spans="1:22" ht="15" customHeight="1" x14ac:dyDescent="0.3">
      <c r="B45" s="35" t="s">
        <v>24</v>
      </c>
      <c r="C45" s="40"/>
      <c r="D45" s="128">
        <v>64105415.659999996</v>
      </c>
      <c r="E45" s="62"/>
      <c r="F45" s="128">
        <v>92984713</v>
      </c>
      <c r="G45" s="62"/>
      <c r="H45" s="128">
        <v>92984713</v>
      </c>
      <c r="I45" s="62"/>
      <c r="J45" s="128">
        <v>92984713</v>
      </c>
      <c r="K45" s="62"/>
      <c r="L45" s="128">
        <v>92984713</v>
      </c>
      <c r="M45" s="62"/>
      <c r="N45" s="128">
        <v>7702599535</v>
      </c>
      <c r="O45" s="62"/>
      <c r="P45" s="5">
        <v>0</v>
      </c>
      <c r="Q45" s="62"/>
      <c r="R45" s="5">
        <v>0</v>
      </c>
      <c r="S45" s="128"/>
      <c r="T45" s="5">
        <v>0</v>
      </c>
      <c r="U45" s="128"/>
      <c r="V45" s="5">
        <v>0</v>
      </c>
    </row>
    <row r="46" spans="1:22" ht="15" customHeight="1" x14ac:dyDescent="0.3">
      <c r="B46" s="38" t="s">
        <v>25</v>
      </c>
      <c r="C46" s="40"/>
      <c r="D46" s="7">
        <v>111762988164.98827</v>
      </c>
      <c r="E46" s="62"/>
      <c r="F46" s="7">
        <v>97628736613.053635</v>
      </c>
      <c r="G46" s="62"/>
      <c r="H46" s="7">
        <v>116758578181.30408</v>
      </c>
      <c r="I46" s="62"/>
      <c r="J46" s="7">
        <v>134082152776.96426</v>
      </c>
      <c r="K46" s="62"/>
      <c r="L46" s="7">
        <v>135212347093.95813</v>
      </c>
      <c r="M46" s="62"/>
      <c r="N46" s="7">
        <v>130777395625.35315</v>
      </c>
      <c r="O46" s="62"/>
      <c r="P46" s="7">
        <v>128125156128.19858</v>
      </c>
      <c r="Q46" s="62"/>
      <c r="R46" s="7">
        <v>92320258397.443481</v>
      </c>
      <c r="S46" s="8"/>
      <c r="T46" s="7">
        <v>84918068424.164474</v>
      </c>
      <c r="U46" s="8"/>
      <c r="V46" s="7">
        <v>50920386840.169281</v>
      </c>
    </row>
    <row r="47" spans="1:22" x14ac:dyDescent="0.3">
      <c r="E47" s="43"/>
      <c r="G47" s="43"/>
      <c r="I47" s="43"/>
      <c r="K47" s="43"/>
      <c r="M47" s="43"/>
      <c r="O47" s="43"/>
      <c r="Q47" s="43"/>
      <c r="S47" s="116"/>
      <c r="T47" s="5"/>
      <c r="U47" s="116"/>
      <c r="V47" s="5"/>
    </row>
    <row r="48" spans="1:22" ht="14.5" thickBot="1" x14ac:dyDescent="0.35">
      <c r="B48" s="213" t="s">
        <v>26</v>
      </c>
      <c r="C48" s="213"/>
      <c r="D48" s="9">
        <v>748114114582.59937</v>
      </c>
      <c r="F48" s="9">
        <v>681046714112.50513</v>
      </c>
      <c r="H48" s="9">
        <v>662314208514.30579</v>
      </c>
      <c r="J48" s="9">
        <v>654633283166.62329</v>
      </c>
      <c r="L48" s="9">
        <v>641343459532.05444</v>
      </c>
      <c r="N48" s="9">
        <v>615309485591.79199</v>
      </c>
      <c r="P48" s="9">
        <v>588502516589.01086</v>
      </c>
      <c r="R48" s="9">
        <v>492054133875.07111</v>
      </c>
      <c r="S48" s="8"/>
      <c r="T48" s="9">
        <v>479556489381.46265</v>
      </c>
      <c r="U48" s="8"/>
      <c r="V48" s="9">
        <v>416205014351.05957</v>
      </c>
    </row>
    <row r="49" spans="1:22" ht="14.5" thickTop="1" x14ac:dyDescent="0.3">
      <c r="B49" s="119"/>
      <c r="C49" s="119"/>
      <c r="D49" s="5"/>
      <c r="F49" s="5"/>
      <c r="H49" s="5"/>
      <c r="J49" s="5"/>
      <c r="L49" s="5"/>
      <c r="N49" s="5"/>
      <c r="P49" s="5"/>
      <c r="R49" s="5"/>
      <c r="S49" s="116"/>
      <c r="T49" s="5"/>
      <c r="U49" s="116"/>
      <c r="V49" s="5"/>
    </row>
    <row r="50" spans="1:22" ht="15" customHeight="1" x14ac:dyDescent="0.3">
      <c r="B50" s="214" t="s">
        <v>27</v>
      </c>
      <c r="C50" s="215"/>
      <c r="D50" s="5"/>
      <c r="F50" s="5"/>
      <c r="H50" s="5"/>
      <c r="J50" s="5"/>
      <c r="L50" s="5"/>
      <c r="N50" s="5"/>
      <c r="P50" s="5"/>
      <c r="R50" s="5"/>
      <c r="S50" s="116"/>
      <c r="T50" s="5"/>
      <c r="U50" s="116"/>
      <c r="V50" s="5"/>
    </row>
    <row r="51" spans="1:22" ht="8.25" customHeight="1" x14ac:dyDescent="0.3">
      <c r="E51" s="43"/>
      <c r="G51" s="43"/>
      <c r="I51" s="43"/>
      <c r="K51" s="43"/>
      <c r="M51" s="43"/>
      <c r="O51" s="43"/>
      <c r="Q51" s="43"/>
      <c r="S51" s="116"/>
      <c r="T51" s="5"/>
      <c r="U51" s="116"/>
      <c r="V51" s="5"/>
    </row>
    <row r="52" spans="1:22" ht="15" customHeight="1" x14ac:dyDescent="0.3">
      <c r="A52" s="47"/>
      <c r="B52" s="214" t="s">
        <v>28</v>
      </c>
      <c r="C52" s="215"/>
      <c r="D52" s="5"/>
      <c r="F52" s="5"/>
      <c r="H52" s="5"/>
      <c r="J52" s="5"/>
      <c r="L52" s="5"/>
      <c r="N52" s="5"/>
      <c r="P52" s="5"/>
      <c r="R52" s="5"/>
    </row>
    <row r="53" spans="1:22" ht="15" customHeight="1" x14ac:dyDescent="0.3">
      <c r="A53" s="53"/>
      <c r="B53" s="35" t="s">
        <v>29</v>
      </c>
      <c r="D53" s="5">
        <v>4807856161.9421129</v>
      </c>
      <c r="E53" s="63"/>
      <c r="F53" s="5">
        <v>4807937367.6250515</v>
      </c>
      <c r="G53" s="63"/>
      <c r="H53" s="5">
        <v>4808493438.23248</v>
      </c>
      <c r="I53" s="63"/>
      <c r="J53" s="5">
        <v>4808493438.2324791</v>
      </c>
      <c r="K53" s="63"/>
      <c r="L53" s="5">
        <v>4808493438.23248</v>
      </c>
      <c r="M53" s="63"/>
      <c r="N53" s="5">
        <v>4807959726.2851887</v>
      </c>
      <c r="O53" s="63"/>
      <c r="P53" s="5">
        <v>4807959726.1168003</v>
      </c>
      <c r="Q53" s="63"/>
      <c r="R53" s="5">
        <v>3799244535.2430019</v>
      </c>
      <c r="S53" s="116"/>
      <c r="T53" s="5">
        <v>3799245535.7044954</v>
      </c>
      <c r="U53" s="116"/>
      <c r="V53" s="5">
        <v>3799245560</v>
      </c>
    </row>
    <row r="54" spans="1:22" x14ac:dyDescent="0.3">
      <c r="B54" s="35" t="s">
        <v>30</v>
      </c>
      <c r="D54" s="5">
        <v>154136200697.03152</v>
      </c>
      <c r="E54" s="54"/>
      <c r="F54" s="5">
        <v>154072408159.85553</v>
      </c>
      <c r="G54" s="54"/>
      <c r="H54" s="5">
        <v>154072408159.51862</v>
      </c>
      <c r="I54" s="54"/>
      <c r="J54" s="5">
        <v>154072408159.51862</v>
      </c>
      <c r="K54" s="54"/>
      <c r="L54" s="5">
        <v>154051150118.26862</v>
      </c>
      <c r="M54" s="54"/>
      <c r="N54" s="5">
        <v>163157857536.62216</v>
      </c>
      <c r="O54" s="54"/>
      <c r="P54" s="5">
        <v>163157857554.84717</v>
      </c>
      <c r="Q54" s="54"/>
      <c r="R54" s="5">
        <v>67165197063.779999</v>
      </c>
      <c r="S54" s="116"/>
      <c r="T54" s="5">
        <v>67164761016.979996</v>
      </c>
      <c r="U54" s="116"/>
      <c r="V54" s="5">
        <v>67164761016.979996</v>
      </c>
    </row>
    <row r="55" spans="1:22" x14ac:dyDescent="0.3">
      <c r="B55" s="35" t="s">
        <v>31</v>
      </c>
      <c r="D55" s="5">
        <v>-618174641.11507618</v>
      </c>
      <c r="E55" s="54"/>
      <c r="F55" s="5">
        <v>-568743297.90710294</v>
      </c>
      <c r="G55" s="54"/>
      <c r="H55" s="5">
        <v>-1956240575.3762815</v>
      </c>
      <c r="I55" s="54"/>
      <c r="J55" s="5">
        <v>-1439774081.6283622</v>
      </c>
      <c r="K55" s="54"/>
      <c r="L55" s="5">
        <v>-1327741015.4847734</v>
      </c>
      <c r="M55" s="54"/>
      <c r="N55" s="5">
        <v>-3051838818.9833221</v>
      </c>
      <c r="O55" s="54"/>
      <c r="P55" s="5">
        <v>-6181247243.0922852</v>
      </c>
      <c r="Q55" s="54"/>
      <c r="R55" s="5">
        <v>-5224268487.2000017</v>
      </c>
      <c r="S55" s="116"/>
      <c r="T55" s="5">
        <v>-1086233745.0899997</v>
      </c>
      <c r="U55" s="116"/>
      <c r="V55" s="5">
        <v>-512340326.23008895</v>
      </c>
    </row>
    <row r="56" spans="1:22" x14ac:dyDescent="0.3">
      <c r="A56" s="35"/>
      <c r="B56" s="35" t="s">
        <v>32</v>
      </c>
      <c r="D56" s="5">
        <v>5886058672.3608971</v>
      </c>
      <c r="E56" s="54"/>
      <c r="F56" s="5">
        <v>5397367302.4984474</v>
      </c>
      <c r="G56" s="54"/>
      <c r="H56" s="5">
        <v>4692125187.8126707</v>
      </c>
      <c r="I56" s="54"/>
      <c r="J56" s="5">
        <v>4010610497.5037293</v>
      </c>
      <c r="K56" s="54"/>
      <c r="L56" s="5">
        <v>3443847777.6865931</v>
      </c>
      <c r="M56" s="54"/>
      <c r="N56" s="5">
        <v>2673544734.8158684</v>
      </c>
      <c r="O56" s="54"/>
      <c r="P56" s="5">
        <v>1730582714.1977403</v>
      </c>
      <c r="Q56" s="54"/>
      <c r="R56" s="5">
        <v>1165001615.8699999</v>
      </c>
      <c r="S56" s="116"/>
      <c r="T56" s="5">
        <v>1160554574.2800002</v>
      </c>
      <c r="U56" s="116"/>
      <c r="V56" s="5">
        <v>1086435923.7</v>
      </c>
    </row>
    <row r="57" spans="1:22" x14ac:dyDescent="0.3">
      <c r="B57" s="35" t="s">
        <v>260</v>
      </c>
      <c r="D57" s="5">
        <v>-53621912318.930138</v>
      </c>
      <c r="E57" s="54"/>
      <c r="F57" s="5">
        <v>-51992451617.413132</v>
      </c>
      <c r="G57" s="54"/>
      <c r="H57" s="5">
        <v>-45690879604.231934</v>
      </c>
      <c r="I57" s="54"/>
      <c r="J57" s="5">
        <v>-38013477467.510551</v>
      </c>
      <c r="K57" s="54"/>
      <c r="L57" s="5">
        <v>-38419775539.957687</v>
      </c>
      <c r="M57" s="54"/>
      <c r="N57" s="5">
        <v>-43136863954.534897</v>
      </c>
      <c r="O57" s="54"/>
      <c r="P57" s="5">
        <v>-39717654862.133797</v>
      </c>
      <c r="Q57" s="54"/>
      <c r="R57" s="5">
        <v>-6488723277.4634552</v>
      </c>
      <c r="S57" s="116"/>
      <c r="T57" s="5">
        <v>1206562104.8804562</v>
      </c>
      <c r="U57" s="116"/>
      <c r="V57" s="5">
        <v>1893642614.7018991</v>
      </c>
    </row>
    <row r="58" spans="1:22" x14ac:dyDescent="0.3">
      <c r="B58" s="35" t="s">
        <v>33</v>
      </c>
      <c r="D58" s="5">
        <v>-3789250408.2201076</v>
      </c>
      <c r="E58" s="54"/>
      <c r="F58" s="5">
        <v>-3462398362.0472579</v>
      </c>
      <c r="G58" s="54"/>
      <c r="H58" s="5">
        <v>-3271127981.0924482</v>
      </c>
      <c r="I58" s="54"/>
      <c r="J58" s="5">
        <v>-4179573579.4897599</v>
      </c>
      <c r="K58" s="54"/>
      <c r="L58" s="5">
        <v>-4115751009.9026561</v>
      </c>
      <c r="M58" s="54"/>
      <c r="N58" s="5">
        <v>-3977788012.066833</v>
      </c>
      <c r="O58" s="54"/>
      <c r="P58" s="5">
        <v>-3978219940.1931028</v>
      </c>
      <c r="Q58" s="54"/>
      <c r="R58" s="5">
        <v>1661137722.4289224</v>
      </c>
      <c r="S58" s="116"/>
      <c r="T58" s="5">
        <v>2279354784.6957541</v>
      </c>
      <c r="U58" s="116"/>
      <c r="V58" s="5">
        <v>4288716422.6591225</v>
      </c>
    </row>
    <row r="59" spans="1:22" ht="15" customHeight="1" x14ac:dyDescent="0.3">
      <c r="B59" s="213" t="s">
        <v>34</v>
      </c>
      <c r="C59" s="213"/>
      <c r="D59" s="7">
        <v>106800778164.18636</v>
      </c>
      <c r="E59" s="43"/>
      <c r="F59" s="7">
        <v>108254474651.04529</v>
      </c>
      <c r="G59" s="43"/>
      <c r="H59" s="7">
        <v>112653778624.86311</v>
      </c>
      <c r="I59" s="43"/>
      <c r="J59" s="7">
        <v>119257686966.62614</v>
      </c>
      <c r="K59" s="43"/>
      <c r="L59" s="7">
        <v>118438692170.97493</v>
      </c>
      <c r="M59" s="43"/>
      <c r="N59" s="7">
        <v>120472871211.50063</v>
      </c>
      <c r="O59" s="43"/>
      <c r="P59" s="7">
        <v>119820287949.74254</v>
      </c>
      <c r="Q59" s="43"/>
      <c r="R59" s="7">
        <v>62076589172.658463</v>
      </c>
      <c r="S59" s="8"/>
      <c r="T59" s="7">
        <v>74525244271.450714</v>
      </c>
      <c r="U59" s="8"/>
      <c r="V59" s="7">
        <v>77721461211.810928</v>
      </c>
    </row>
    <row r="60" spans="1:22" ht="15" customHeight="1" x14ac:dyDescent="0.3">
      <c r="B60" s="119" t="s">
        <v>35</v>
      </c>
      <c r="C60" s="119"/>
      <c r="D60" s="5">
        <v>12942451971.642479</v>
      </c>
      <c r="E60" s="43"/>
      <c r="F60" s="5">
        <v>9273848862.9620819</v>
      </c>
      <c r="G60" s="43"/>
      <c r="H60" s="5">
        <v>11519416194.482529</v>
      </c>
      <c r="I60" s="43"/>
      <c r="J60" s="5">
        <v>9631886926.9178772</v>
      </c>
      <c r="K60" s="43"/>
      <c r="L60" s="5">
        <v>7933961917.4240875</v>
      </c>
      <c r="M60" s="43"/>
      <c r="N60" s="5">
        <v>7326406213.6980286</v>
      </c>
      <c r="O60" s="43"/>
      <c r="P60" s="5">
        <v>7297115406.9177408</v>
      </c>
      <c r="Q60" s="43"/>
      <c r="R60" s="5">
        <v>2668173010.5821242</v>
      </c>
      <c r="S60" s="116"/>
      <c r="T60" s="5">
        <v>4322628837.0082588</v>
      </c>
      <c r="U60" s="116"/>
      <c r="V60" s="5">
        <v>4123487838.6229467</v>
      </c>
    </row>
    <row r="61" spans="1:22" ht="16.5" customHeight="1" x14ac:dyDescent="0.3">
      <c r="B61" s="121" t="s">
        <v>36</v>
      </c>
      <c r="C61" s="121"/>
      <c r="D61" s="7">
        <v>119743230135.82883</v>
      </c>
      <c r="E61" s="43"/>
      <c r="F61" s="7">
        <v>117528323514.00737</v>
      </c>
      <c r="G61" s="43"/>
      <c r="H61" s="7">
        <v>124173194819.34564</v>
      </c>
      <c r="I61" s="43"/>
      <c r="J61" s="7">
        <v>128889573893.54402</v>
      </c>
      <c r="K61" s="43"/>
      <c r="L61" s="7">
        <v>126373154088.39902</v>
      </c>
      <c r="M61" s="43"/>
      <c r="N61" s="7">
        <v>127799277425.19865</v>
      </c>
      <c r="O61" s="43"/>
      <c r="P61" s="7">
        <v>127117403356.66028</v>
      </c>
      <c r="Q61" s="43"/>
      <c r="R61" s="7">
        <v>64744762183.240585</v>
      </c>
      <c r="S61" s="8"/>
      <c r="T61" s="7">
        <v>78847973108.458969</v>
      </c>
      <c r="U61" s="8"/>
      <c r="V61" s="7">
        <v>81843949050.433868</v>
      </c>
    </row>
    <row r="62" spans="1:22" x14ac:dyDescent="0.3">
      <c r="B62" s="119"/>
      <c r="C62" s="119"/>
      <c r="D62" s="7"/>
      <c r="E62" s="43"/>
      <c r="F62" s="7"/>
      <c r="G62" s="43"/>
      <c r="H62" s="7"/>
      <c r="I62" s="43"/>
      <c r="J62" s="7"/>
      <c r="K62" s="43"/>
      <c r="L62" s="7"/>
      <c r="M62" s="43"/>
      <c r="N62" s="7"/>
      <c r="O62" s="43"/>
      <c r="P62" s="7"/>
      <c r="Q62" s="43"/>
      <c r="R62" s="7"/>
      <c r="S62" s="8"/>
      <c r="T62" s="7"/>
      <c r="U62" s="8"/>
      <c r="V62" s="7"/>
    </row>
    <row r="63" spans="1:22" ht="15" customHeight="1" x14ac:dyDescent="0.3">
      <c r="A63" s="47"/>
      <c r="B63" s="214" t="s">
        <v>37</v>
      </c>
      <c r="C63" s="214"/>
      <c r="D63" s="5"/>
      <c r="E63" s="43"/>
      <c r="F63" s="5"/>
      <c r="G63" s="43"/>
      <c r="H63" s="5"/>
      <c r="I63" s="43"/>
      <c r="J63" s="5"/>
      <c r="K63" s="43"/>
      <c r="L63" s="5"/>
      <c r="M63" s="43"/>
      <c r="N63" s="5"/>
      <c r="O63" s="43"/>
      <c r="P63" s="5"/>
      <c r="Q63" s="43"/>
      <c r="R63" s="5"/>
    </row>
    <row r="64" spans="1:22" ht="15" customHeight="1" x14ac:dyDescent="0.3">
      <c r="B64" s="210" t="s">
        <v>38</v>
      </c>
      <c r="C64" s="210"/>
      <c r="D64" s="5"/>
      <c r="E64" s="43"/>
      <c r="F64" s="5"/>
      <c r="G64" s="43"/>
      <c r="H64" s="5"/>
      <c r="I64" s="43"/>
      <c r="J64" s="5"/>
      <c r="K64" s="43"/>
      <c r="L64" s="5"/>
      <c r="M64" s="43"/>
      <c r="N64" s="5"/>
      <c r="O64" s="43"/>
      <c r="P64" s="5"/>
      <c r="Q64" s="43"/>
      <c r="R64" s="5"/>
    </row>
    <row r="65" spans="1:22" ht="15" customHeight="1" x14ac:dyDescent="0.3">
      <c r="C65" s="55" t="s">
        <v>39</v>
      </c>
      <c r="D65" s="5">
        <v>467738047163.62805</v>
      </c>
      <c r="E65" s="54"/>
      <c r="F65" s="5">
        <v>425084343305.32355</v>
      </c>
      <c r="G65" s="54"/>
      <c r="H65" s="5">
        <v>402392087781.03296</v>
      </c>
      <c r="I65" s="54"/>
      <c r="J65" s="5">
        <v>370146083069.76025</v>
      </c>
      <c r="K65" s="54"/>
      <c r="L65" s="5">
        <v>373728927410.13629</v>
      </c>
      <c r="M65" s="54"/>
      <c r="N65" s="5">
        <v>338882289838.33032</v>
      </c>
      <c r="O65" s="54"/>
      <c r="P65" s="5">
        <v>322987622078.66455</v>
      </c>
      <c r="Q65" s="54"/>
      <c r="R65" s="5">
        <v>335136386657.05481</v>
      </c>
      <c r="S65" s="116"/>
      <c r="T65" s="5">
        <v>320610259225.92377</v>
      </c>
      <c r="U65" s="116"/>
      <c r="V65" s="5">
        <v>253785453739.71484</v>
      </c>
    </row>
    <row r="66" spans="1:22" ht="15" customHeight="1" x14ac:dyDescent="0.3">
      <c r="C66" s="55" t="s">
        <v>40</v>
      </c>
      <c r="D66" s="5">
        <v>5470765684.5129004</v>
      </c>
      <c r="E66" s="54"/>
      <c r="F66" s="5">
        <v>4488095457.3924999</v>
      </c>
      <c r="G66" s="54"/>
      <c r="H66" s="5">
        <v>3703641005.0893002</v>
      </c>
      <c r="I66" s="54"/>
      <c r="J66" s="5">
        <v>3323855182.7299991</v>
      </c>
      <c r="K66" s="54"/>
      <c r="L66" s="5">
        <v>2999276107.3400002</v>
      </c>
      <c r="M66" s="54"/>
      <c r="N66" s="5">
        <v>2412526319.6100001</v>
      </c>
      <c r="O66" s="54"/>
      <c r="P66" s="5">
        <v>1833030396.5600002</v>
      </c>
      <c r="Q66" s="54"/>
      <c r="R66" s="5">
        <v>1782217137.5600002</v>
      </c>
      <c r="S66" s="116"/>
      <c r="T66" s="5">
        <v>1386797123.7707238</v>
      </c>
      <c r="U66" s="116"/>
      <c r="V66" s="5">
        <v>1088724835.9699609</v>
      </c>
    </row>
    <row r="67" spans="1:22" ht="15" customHeight="1" x14ac:dyDescent="0.3">
      <c r="C67" s="55" t="s">
        <v>20</v>
      </c>
      <c r="D67" s="5">
        <v>521247865.07300007</v>
      </c>
      <c r="E67" s="54"/>
      <c r="F67" s="5">
        <v>0</v>
      </c>
      <c r="G67" s="54"/>
      <c r="H67" s="5"/>
      <c r="I67" s="54"/>
      <c r="J67" s="5"/>
      <c r="K67" s="54"/>
      <c r="L67" s="5"/>
      <c r="M67" s="54"/>
      <c r="N67" s="5"/>
      <c r="O67" s="54"/>
      <c r="P67" s="5"/>
      <c r="Q67" s="54"/>
      <c r="R67" s="5"/>
      <c r="S67" s="116"/>
      <c r="T67" s="5"/>
      <c r="U67" s="116"/>
      <c r="V67" s="5"/>
    </row>
    <row r="68" spans="1:22" ht="15" customHeight="1" x14ac:dyDescent="0.3">
      <c r="C68" s="55" t="s">
        <v>320</v>
      </c>
      <c r="D68" s="5">
        <v>4422141525.7645121</v>
      </c>
      <c r="E68" s="54"/>
      <c r="F68" s="5">
        <v>5497715508.3605309</v>
      </c>
      <c r="G68" s="54"/>
      <c r="H68" s="5">
        <v>7798046596.5043163</v>
      </c>
      <c r="I68" s="54"/>
      <c r="J68" s="5">
        <v>7262919354.6000929</v>
      </c>
      <c r="K68" s="54"/>
      <c r="L68" s="5">
        <v>8635951494.5770531</v>
      </c>
      <c r="M68" s="54"/>
      <c r="N68" s="5">
        <v>8484008253.0652714</v>
      </c>
      <c r="O68" s="54"/>
      <c r="P68" s="5">
        <v>11226115766</v>
      </c>
      <c r="Q68" s="54"/>
      <c r="R68" s="5">
        <v>0</v>
      </c>
      <c r="T68" s="5">
        <v>0</v>
      </c>
      <c r="V68" s="5">
        <v>0</v>
      </c>
    </row>
    <row r="69" spans="1:22" ht="15" customHeight="1" x14ac:dyDescent="0.3">
      <c r="C69" s="35" t="s">
        <v>11</v>
      </c>
      <c r="D69" s="5">
        <v>1734615950.0434003</v>
      </c>
      <c r="E69" s="54"/>
      <c r="F69" s="5">
        <v>1817745992.1592999</v>
      </c>
      <c r="G69" s="54"/>
      <c r="H69" s="5">
        <v>2142889035.7298996</v>
      </c>
      <c r="I69" s="54"/>
      <c r="J69" s="5">
        <v>2152700201</v>
      </c>
      <c r="K69" s="54"/>
      <c r="L69" s="5">
        <v>2087166070.51</v>
      </c>
      <c r="M69" s="54"/>
      <c r="N69" s="5">
        <v>0</v>
      </c>
      <c r="O69" s="54"/>
      <c r="P69" s="5">
        <v>264650171</v>
      </c>
      <c r="Q69" s="54"/>
      <c r="R69" s="5">
        <v>132456565</v>
      </c>
      <c r="S69" s="116"/>
      <c r="T69" s="5">
        <v>0</v>
      </c>
      <c r="U69" s="116"/>
      <c r="V69" s="5">
        <v>0</v>
      </c>
    </row>
    <row r="70" spans="1:22" ht="15" customHeight="1" x14ac:dyDescent="0.3">
      <c r="B70" s="35" t="s">
        <v>41</v>
      </c>
      <c r="C70" s="55"/>
      <c r="D70" s="5">
        <v>203075800.90000001</v>
      </c>
      <c r="E70" s="54"/>
      <c r="F70" s="5">
        <v>208720471</v>
      </c>
      <c r="G70" s="54"/>
      <c r="H70" s="5">
        <v>208720471</v>
      </c>
      <c r="I70" s="54"/>
      <c r="J70" s="5">
        <v>211465853</v>
      </c>
      <c r="K70" s="54"/>
      <c r="L70" s="5">
        <v>214320424</v>
      </c>
      <c r="M70" s="54"/>
      <c r="N70" s="5">
        <v>228314060</v>
      </c>
      <c r="O70" s="54"/>
      <c r="P70" s="5">
        <v>709886902</v>
      </c>
      <c r="Q70" s="54"/>
      <c r="R70" s="5">
        <v>718791608</v>
      </c>
      <c r="S70" s="116"/>
      <c r="T70" s="5">
        <v>810018519</v>
      </c>
      <c r="U70" s="116"/>
      <c r="V70" s="5">
        <v>852018858.72000039</v>
      </c>
    </row>
    <row r="71" spans="1:22" x14ac:dyDescent="0.3">
      <c r="B71" s="60" t="s">
        <v>42</v>
      </c>
      <c r="C71" s="55"/>
      <c r="D71" s="10">
        <v>206982067.00059003</v>
      </c>
      <c r="E71" s="54"/>
      <c r="F71" s="10">
        <v>210606688.84</v>
      </c>
      <c r="G71" s="54"/>
      <c r="H71" s="10">
        <v>196419600.84</v>
      </c>
      <c r="I71" s="54"/>
      <c r="J71" s="10">
        <v>190646900.80000001</v>
      </c>
      <c r="K71" s="54"/>
      <c r="L71" s="10">
        <v>169437480.28</v>
      </c>
      <c r="M71" s="54"/>
      <c r="N71" s="10">
        <v>178609363.28</v>
      </c>
      <c r="O71" s="54"/>
      <c r="P71" s="10">
        <v>174756896.27000001</v>
      </c>
      <c r="Q71" s="54"/>
      <c r="R71" s="10">
        <v>142664189.28</v>
      </c>
      <c r="S71" s="116"/>
      <c r="T71" s="5">
        <v>102661282.28</v>
      </c>
      <c r="U71" s="116"/>
      <c r="V71" s="5">
        <v>72323136</v>
      </c>
    </row>
    <row r="72" spans="1:22" x14ac:dyDescent="0.3">
      <c r="B72" s="60" t="s">
        <v>43</v>
      </c>
      <c r="C72" s="55"/>
      <c r="D72" s="10">
        <v>0</v>
      </c>
      <c r="E72" s="54"/>
      <c r="F72" s="10">
        <v>0</v>
      </c>
      <c r="G72" s="54"/>
      <c r="H72" s="10">
        <v>0</v>
      </c>
      <c r="I72" s="54"/>
      <c r="J72" s="10"/>
      <c r="K72" s="54"/>
      <c r="L72" s="10">
        <v>0</v>
      </c>
      <c r="M72" s="54"/>
      <c r="N72" s="10">
        <v>1318078111</v>
      </c>
      <c r="O72" s="54"/>
      <c r="P72" s="10">
        <v>1333334539</v>
      </c>
      <c r="Q72" s="54"/>
      <c r="R72" s="10">
        <v>1363712800</v>
      </c>
      <c r="S72" s="116"/>
      <c r="T72" s="5">
        <v>0</v>
      </c>
      <c r="U72" s="116"/>
      <c r="V72" s="5">
        <v>0</v>
      </c>
    </row>
    <row r="73" spans="1:22" x14ac:dyDescent="0.3">
      <c r="B73" s="55" t="s">
        <v>44</v>
      </c>
      <c r="C73" s="55"/>
      <c r="D73" s="10">
        <v>16858800527.140648</v>
      </c>
      <c r="E73" s="54"/>
      <c r="F73" s="10">
        <v>14511622103.244652</v>
      </c>
      <c r="G73" s="54"/>
      <c r="H73" s="10">
        <v>14180108456.690653</v>
      </c>
      <c r="I73" s="54"/>
      <c r="J73" s="10">
        <v>13720106294.040651</v>
      </c>
      <c r="K73" s="54"/>
      <c r="L73" s="10">
        <v>13384234053.040651</v>
      </c>
      <c r="M73" s="54"/>
      <c r="N73" s="10">
        <v>12304211748.590652</v>
      </c>
      <c r="O73" s="54"/>
      <c r="P73" s="10">
        <v>14450582671.590652</v>
      </c>
      <c r="Q73" s="54"/>
      <c r="R73" s="10">
        <v>13685785278.590652</v>
      </c>
      <c r="S73" s="116"/>
      <c r="T73" s="5">
        <v>11950130317.687729</v>
      </c>
      <c r="U73" s="116"/>
      <c r="V73" s="5">
        <v>10377155823.394402</v>
      </c>
    </row>
    <row r="74" spans="1:22" x14ac:dyDescent="0.3">
      <c r="A74" s="49"/>
      <c r="B74" s="210" t="s">
        <v>45</v>
      </c>
      <c r="C74" s="211"/>
      <c r="D74" s="10">
        <v>15367015115.139385</v>
      </c>
      <c r="E74" s="50"/>
      <c r="F74" s="10">
        <v>15182042281.995857</v>
      </c>
      <c r="G74" s="50"/>
      <c r="H74" s="10">
        <v>14745170840.838379</v>
      </c>
      <c r="I74" s="50"/>
      <c r="J74" s="5">
        <v>14078432593.461863</v>
      </c>
      <c r="K74" s="50"/>
      <c r="L74" s="5">
        <v>12468297681.191505</v>
      </c>
      <c r="M74" s="50"/>
      <c r="N74" s="5">
        <v>12652414355.88311</v>
      </c>
      <c r="O74" s="50"/>
      <c r="P74" s="5">
        <v>12117115243.472744</v>
      </c>
      <c r="Q74" s="50"/>
      <c r="R74" s="5">
        <v>10807920165.064529</v>
      </c>
      <c r="S74" s="116"/>
      <c r="T74" s="5">
        <v>10165926958.281136</v>
      </c>
      <c r="U74" s="116"/>
      <c r="V74" s="5">
        <v>6839603540.6728401</v>
      </c>
    </row>
    <row r="75" spans="1:22" x14ac:dyDescent="0.3">
      <c r="A75" s="49"/>
      <c r="B75" s="210" t="s">
        <v>46</v>
      </c>
      <c r="C75" s="211"/>
      <c r="D75" s="10">
        <v>3210000.01</v>
      </c>
      <c r="E75" s="54"/>
      <c r="F75" s="5">
        <v>3200000.01</v>
      </c>
      <c r="G75" s="54"/>
      <c r="H75" s="5">
        <v>3200000.01</v>
      </c>
      <c r="I75" s="54"/>
      <c r="J75" s="10">
        <v>0</v>
      </c>
      <c r="K75" s="54"/>
      <c r="L75" s="10">
        <v>5335902.8</v>
      </c>
      <c r="M75" s="54"/>
      <c r="N75" s="10">
        <v>2786786296.2700005</v>
      </c>
      <c r="O75" s="54"/>
      <c r="P75" s="10">
        <v>2827377073.8799996</v>
      </c>
      <c r="Q75" s="54"/>
      <c r="R75" s="10">
        <v>2747093135.2400002</v>
      </c>
      <c r="S75" s="116"/>
      <c r="T75" s="5">
        <v>2951928941.02</v>
      </c>
      <c r="U75" s="116"/>
      <c r="V75" s="5">
        <v>2974283932</v>
      </c>
    </row>
    <row r="76" spans="1:22" ht="15" customHeight="1" x14ac:dyDescent="0.3">
      <c r="B76" s="212" t="s">
        <v>47</v>
      </c>
      <c r="C76" s="212"/>
      <c r="D76" s="7">
        <v>512525901699.21252</v>
      </c>
      <c r="E76" s="43"/>
      <c r="F76" s="7">
        <v>467005091808.32642</v>
      </c>
      <c r="G76" s="43"/>
      <c r="H76" s="7">
        <v>445370283787.7356</v>
      </c>
      <c r="I76" s="43"/>
      <c r="J76" s="7">
        <v>411086209449.39282</v>
      </c>
      <c r="K76" s="43"/>
      <c r="L76" s="7">
        <v>413690946623.87555</v>
      </c>
      <c r="M76" s="43"/>
      <c r="N76" s="7">
        <v>379247238346.02936</v>
      </c>
      <c r="O76" s="43"/>
      <c r="P76" s="7">
        <v>367925471738.43793</v>
      </c>
      <c r="Q76" s="43"/>
      <c r="R76" s="7">
        <v>366517027535.78998</v>
      </c>
      <c r="S76" s="8"/>
      <c r="T76" s="7">
        <v>347977722367.96344</v>
      </c>
      <c r="U76" s="8"/>
      <c r="V76" s="7">
        <v>275988563866.47205</v>
      </c>
    </row>
    <row r="77" spans="1:22" ht="14.15" customHeight="1" x14ac:dyDescent="0.3">
      <c r="B77" s="211"/>
      <c r="C77" s="211"/>
      <c r="D77" s="5"/>
      <c r="E77" s="43"/>
      <c r="F77" s="5"/>
      <c r="G77" s="43"/>
      <c r="H77" s="5"/>
      <c r="I77" s="43"/>
      <c r="J77" s="5"/>
      <c r="K77" s="43"/>
      <c r="L77" s="5"/>
      <c r="M77" s="43"/>
      <c r="N77" s="5"/>
      <c r="O77" s="43"/>
      <c r="P77" s="5"/>
      <c r="Q77" s="43"/>
      <c r="R77" s="5"/>
    </row>
    <row r="78" spans="1:22" x14ac:dyDescent="0.3">
      <c r="A78" s="47"/>
      <c r="B78" s="213" t="s">
        <v>48</v>
      </c>
      <c r="C78" s="213"/>
      <c r="D78" s="5"/>
      <c r="E78" s="43"/>
      <c r="F78" s="5"/>
      <c r="G78" s="43"/>
      <c r="H78" s="5"/>
      <c r="I78" s="43"/>
      <c r="J78" s="5"/>
      <c r="K78" s="43"/>
      <c r="L78" s="5"/>
      <c r="M78" s="43"/>
      <c r="N78" s="5"/>
      <c r="O78" s="43"/>
      <c r="P78" s="5"/>
      <c r="Q78" s="43"/>
      <c r="R78" s="5"/>
    </row>
    <row r="79" spans="1:22" x14ac:dyDescent="0.3">
      <c r="B79" s="210" t="s">
        <v>38</v>
      </c>
      <c r="C79" s="211"/>
      <c r="D79" s="5"/>
      <c r="E79" s="43"/>
      <c r="F79" s="5"/>
      <c r="G79" s="43"/>
      <c r="H79" s="5"/>
      <c r="I79" s="43"/>
      <c r="J79" s="5"/>
      <c r="K79" s="43"/>
      <c r="L79" s="5"/>
      <c r="M79" s="43"/>
      <c r="N79" s="5"/>
      <c r="O79" s="43"/>
      <c r="P79" s="5"/>
      <c r="Q79" s="43"/>
      <c r="R79" s="5"/>
    </row>
    <row r="80" spans="1:22" x14ac:dyDescent="0.3">
      <c r="C80" s="58" t="s">
        <v>39</v>
      </c>
      <c r="D80" s="5">
        <v>42522853053.18</v>
      </c>
      <c r="E80" s="54"/>
      <c r="F80" s="5">
        <v>30326174324.210003</v>
      </c>
      <c r="G80" s="54"/>
      <c r="H80" s="5">
        <v>33928869811.320705</v>
      </c>
      <c r="I80" s="54"/>
      <c r="J80" s="5">
        <v>28587495539.430004</v>
      </c>
      <c r="K80" s="54"/>
      <c r="L80" s="5">
        <v>14484622317.529999</v>
      </c>
      <c r="M80" s="54"/>
      <c r="N80" s="5">
        <v>30909626189.764</v>
      </c>
      <c r="O80" s="54"/>
      <c r="P80" s="5">
        <v>28607625018.710003</v>
      </c>
      <c r="Q80" s="54"/>
      <c r="R80" s="5">
        <v>10642535810.599998</v>
      </c>
      <c r="S80" s="116"/>
      <c r="T80" s="5">
        <v>12148410985.209997</v>
      </c>
      <c r="U80" s="116"/>
      <c r="V80" s="5">
        <v>20616170894.52</v>
      </c>
    </row>
    <row r="81" spans="1:22" x14ac:dyDescent="0.3">
      <c r="C81" s="35" t="s">
        <v>40</v>
      </c>
      <c r="D81" s="5">
        <v>697695140.4539001</v>
      </c>
      <c r="E81" s="54"/>
      <c r="F81" s="5">
        <v>600150372.82749987</v>
      </c>
      <c r="G81" s="54"/>
      <c r="H81" s="5">
        <v>470754709.4070999</v>
      </c>
      <c r="I81" s="54"/>
      <c r="J81" s="5">
        <v>443851781.5</v>
      </c>
      <c r="K81" s="54"/>
      <c r="L81" s="5">
        <v>454644376.5</v>
      </c>
      <c r="M81" s="54"/>
      <c r="N81" s="5">
        <v>413927790</v>
      </c>
      <c r="O81" s="54"/>
      <c r="P81" s="5">
        <v>356225931</v>
      </c>
      <c r="Q81" s="54"/>
      <c r="R81" s="5">
        <v>330220765</v>
      </c>
      <c r="S81" s="116"/>
      <c r="T81" s="5">
        <v>259117676.92266876</v>
      </c>
      <c r="U81" s="116"/>
      <c r="V81" s="5">
        <v>346692455.96381825</v>
      </c>
    </row>
    <row r="82" spans="1:22" ht="15" customHeight="1" x14ac:dyDescent="0.3">
      <c r="A82" s="64"/>
      <c r="C82" s="35" t="s">
        <v>49</v>
      </c>
      <c r="D82" s="5">
        <v>5393825578.3277073</v>
      </c>
      <c r="E82" s="54"/>
      <c r="F82" s="5">
        <v>6739416874.5639982</v>
      </c>
      <c r="G82" s="54"/>
      <c r="H82" s="5">
        <v>7160066036.304841</v>
      </c>
      <c r="I82" s="54"/>
      <c r="J82" s="5">
        <v>5284888171.5162249</v>
      </c>
      <c r="K82" s="54"/>
      <c r="L82" s="5">
        <v>5609283014.3265934</v>
      </c>
      <c r="M82" s="54"/>
      <c r="N82" s="5">
        <v>5097932001.4458895</v>
      </c>
      <c r="O82" s="54"/>
      <c r="P82" s="5">
        <v>5413461715.0685291</v>
      </c>
      <c r="Q82" s="54"/>
      <c r="R82" s="5">
        <v>3245395386.4976735</v>
      </c>
      <c r="S82" s="116"/>
      <c r="T82" s="5">
        <v>3732896943.2695298</v>
      </c>
      <c r="U82" s="116"/>
      <c r="V82" s="5">
        <v>3035580451.0570579</v>
      </c>
    </row>
    <row r="83" spans="1:22" ht="14.15" hidden="1" customHeight="1" x14ac:dyDescent="0.3">
      <c r="A83" s="64"/>
      <c r="C83" s="65" t="s">
        <v>50</v>
      </c>
      <c r="D83" s="11"/>
      <c r="F83" s="11"/>
      <c r="H83" s="11"/>
      <c r="J83" s="11"/>
      <c r="L83" s="11"/>
      <c r="N83" s="11"/>
      <c r="P83" s="11"/>
      <c r="R83" s="11"/>
      <c r="S83" s="116"/>
      <c r="T83" s="5"/>
      <c r="U83" s="116"/>
      <c r="V83" s="5"/>
    </row>
    <row r="84" spans="1:22" ht="14.15" hidden="1" customHeight="1" x14ac:dyDescent="0.3">
      <c r="A84" s="64"/>
      <c r="C84" s="66" t="s">
        <v>11</v>
      </c>
      <c r="D84" s="5"/>
      <c r="E84" s="54"/>
      <c r="F84" s="5"/>
      <c r="G84" s="54"/>
      <c r="H84" s="5"/>
      <c r="I84" s="54"/>
      <c r="J84" s="5"/>
      <c r="K84" s="54"/>
      <c r="L84" s="5"/>
      <c r="M84" s="54"/>
      <c r="N84" s="5"/>
      <c r="O84" s="54"/>
      <c r="P84" s="5"/>
      <c r="Q84" s="54"/>
      <c r="R84" s="5"/>
      <c r="S84" s="116"/>
      <c r="T84" s="5"/>
      <c r="U84" s="116"/>
      <c r="V84" s="5"/>
    </row>
    <row r="85" spans="1:22" ht="14.15" customHeight="1" x14ac:dyDescent="0.3">
      <c r="A85" s="64"/>
      <c r="C85" s="35" t="s">
        <v>320</v>
      </c>
      <c r="D85" s="5">
        <v>986602800</v>
      </c>
      <c r="E85" s="54"/>
      <c r="F85" s="5">
        <v>993434399.99999988</v>
      </c>
      <c r="G85" s="54"/>
      <c r="H85" s="5">
        <v>978624000.00000012</v>
      </c>
      <c r="I85" s="54"/>
      <c r="J85" s="5">
        <v>947303999.99999988</v>
      </c>
      <c r="K85" s="54"/>
      <c r="L85" s="5">
        <v>909720000</v>
      </c>
      <c r="M85" s="54"/>
      <c r="N85" s="5">
        <v>891120000.00000012</v>
      </c>
      <c r="O85" s="54"/>
      <c r="P85" s="5">
        <v>890120000.00000012</v>
      </c>
      <c r="Q85" s="54"/>
      <c r="R85" s="5">
        <v>0</v>
      </c>
      <c r="S85" s="116"/>
      <c r="T85" s="5">
        <v>0</v>
      </c>
      <c r="U85" s="116"/>
      <c r="V85" s="5">
        <v>0</v>
      </c>
    </row>
    <row r="86" spans="1:22" ht="15" customHeight="1" x14ac:dyDescent="0.3">
      <c r="A86" s="35"/>
      <c r="C86" s="35" t="s">
        <v>20</v>
      </c>
      <c r="D86" s="5">
        <v>1654002007.0795002</v>
      </c>
      <c r="E86" s="54"/>
      <c r="F86" s="5">
        <v>1512415658.98685</v>
      </c>
      <c r="G86" s="54"/>
      <c r="H86" s="5">
        <v>2416713544.7824802</v>
      </c>
      <c r="I86" s="54"/>
      <c r="J86" s="5">
        <v>2326236538.4393139</v>
      </c>
      <c r="K86" s="54"/>
      <c r="L86" s="5">
        <v>4209080249.0400014</v>
      </c>
      <c r="M86" s="54"/>
      <c r="N86" s="5">
        <v>7383324671.2762003</v>
      </c>
      <c r="O86" s="54"/>
      <c r="P86" s="5">
        <v>5400054529.4900007</v>
      </c>
      <c r="Q86" s="54"/>
      <c r="R86" s="5">
        <v>1069966145.75</v>
      </c>
      <c r="S86" s="116"/>
      <c r="T86" s="5">
        <v>0</v>
      </c>
      <c r="U86" s="116"/>
      <c r="V86" s="5">
        <v>894710672.08000016</v>
      </c>
    </row>
    <row r="87" spans="1:22" ht="28" x14ac:dyDescent="0.3">
      <c r="C87" s="153" t="s">
        <v>369</v>
      </c>
      <c r="D87" s="11">
        <v>58238851958.490089</v>
      </c>
      <c r="E87" s="154"/>
      <c r="F87" s="11">
        <v>54241491157.319717</v>
      </c>
      <c r="G87" s="154"/>
      <c r="H87" s="11">
        <v>45431503374.325142</v>
      </c>
      <c r="I87" s="154"/>
      <c r="J87" s="11">
        <v>72745027780.991379</v>
      </c>
      <c r="K87" s="154"/>
      <c r="L87" s="11">
        <v>71635768635.652206</v>
      </c>
      <c r="M87" s="154"/>
      <c r="N87" s="11">
        <v>59800524035.979996</v>
      </c>
      <c r="O87" s="154"/>
      <c r="P87" s="11">
        <v>50742553601.837006</v>
      </c>
      <c r="Q87" s="154"/>
      <c r="R87" s="11">
        <v>42622465721.619987</v>
      </c>
      <c r="S87" s="155"/>
      <c r="T87" s="11">
        <v>34295906305.297184</v>
      </c>
      <c r="U87" s="155"/>
      <c r="V87" s="11">
        <v>31477390299.370804</v>
      </c>
    </row>
    <row r="88" spans="1:22" ht="15" customHeight="1" x14ac:dyDescent="0.3">
      <c r="B88" s="35" t="s">
        <v>41</v>
      </c>
      <c r="D88" s="5">
        <v>11256419.960000008</v>
      </c>
      <c r="E88" s="61"/>
      <c r="F88" s="5">
        <v>8379721.9199999869</v>
      </c>
      <c r="G88" s="61"/>
      <c r="H88" s="5">
        <v>11178449.219999999</v>
      </c>
      <c r="I88" s="61"/>
      <c r="J88" s="5">
        <v>11293305.020000011</v>
      </c>
      <c r="K88" s="61"/>
      <c r="L88" s="5">
        <v>11237461.319999991</v>
      </c>
      <c r="M88" s="61"/>
      <c r="N88" s="5">
        <v>11797.380000003614</v>
      </c>
      <c r="O88" s="61"/>
      <c r="P88" s="5">
        <v>29978918.430000015</v>
      </c>
      <c r="Q88" s="61"/>
      <c r="R88" s="5">
        <v>39076791.710000008</v>
      </c>
      <c r="S88" s="116"/>
      <c r="T88" s="5">
        <v>38178023.960000016</v>
      </c>
      <c r="U88" s="116"/>
      <c r="V88" s="5">
        <v>39314434.049999982</v>
      </c>
    </row>
    <row r="89" spans="1:22" ht="15" customHeight="1" x14ac:dyDescent="0.3">
      <c r="A89" s="49"/>
      <c r="B89" s="60" t="s">
        <v>42</v>
      </c>
      <c r="C89" s="60"/>
      <c r="D89" s="10">
        <v>271395304</v>
      </c>
      <c r="E89" s="54"/>
      <c r="F89" s="10">
        <v>222161017.41999999</v>
      </c>
      <c r="G89" s="54"/>
      <c r="H89" s="10">
        <v>226631574.41999999</v>
      </c>
      <c r="I89" s="54"/>
      <c r="J89" s="10">
        <v>232281545.77999997</v>
      </c>
      <c r="K89" s="54"/>
      <c r="L89" s="10">
        <v>178910464.75999999</v>
      </c>
      <c r="M89" s="54"/>
      <c r="N89" s="10">
        <v>170723647.75999999</v>
      </c>
      <c r="O89" s="54"/>
      <c r="P89" s="10">
        <v>242846887.78999996</v>
      </c>
      <c r="Q89" s="54"/>
      <c r="R89" s="10">
        <v>252264567.75999999</v>
      </c>
      <c r="S89" s="116"/>
      <c r="T89" s="5">
        <v>88903701.75999999</v>
      </c>
      <c r="U89" s="116"/>
      <c r="V89" s="5">
        <v>66720909.760000005</v>
      </c>
    </row>
    <row r="90" spans="1:22" ht="15" customHeight="1" x14ac:dyDescent="0.3">
      <c r="A90" s="49"/>
      <c r="B90" s="60" t="s">
        <v>43</v>
      </c>
      <c r="C90" s="60"/>
      <c r="D90" s="10">
        <v>0</v>
      </c>
      <c r="E90" s="54"/>
      <c r="F90" s="10">
        <v>0</v>
      </c>
      <c r="G90" s="54"/>
      <c r="H90" s="10">
        <v>0</v>
      </c>
      <c r="I90" s="54"/>
      <c r="J90" s="10">
        <v>0</v>
      </c>
      <c r="K90" s="54"/>
      <c r="L90" s="10">
        <v>0</v>
      </c>
      <c r="M90" s="54"/>
      <c r="N90" s="10">
        <v>59621927.280000001</v>
      </c>
      <c r="O90" s="54"/>
      <c r="P90" s="10">
        <v>60163658.419999987</v>
      </c>
      <c r="Q90" s="54"/>
      <c r="R90" s="10">
        <v>61163658.719999999</v>
      </c>
      <c r="S90" s="116"/>
      <c r="T90" s="5">
        <v>641760.17000000004</v>
      </c>
      <c r="U90" s="116"/>
      <c r="V90" s="5">
        <v>0</v>
      </c>
    </row>
    <row r="91" spans="1:22" ht="15" customHeight="1" x14ac:dyDescent="0.3">
      <c r="A91" s="49"/>
      <c r="B91" s="60" t="s">
        <v>44</v>
      </c>
      <c r="C91" s="60"/>
      <c r="D91" s="10">
        <v>0</v>
      </c>
      <c r="E91" s="54"/>
      <c r="F91" s="10">
        <v>0</v>
      </c>
      <c r="G91" s="54"/>
      <c r="H91" s="10">
        <v>0</v>
      </c>
      <c r="I91" s="54"/>
      <c r="J91" s="10">
        <v>0</v>
      </c>
      <c r="K91" s="54"/>
      <c r="L91" s="10">
        <v>0</v>
      </c>
      <c r="M91" s="54"/>
      <c r="N91" s="135">
        <v>0</v>
      </c>
      <c r="O91" s="54"/>
      <c r="P91" s="10">
        <v>0</v>
      </c>
      <c r="Q91" s="54"/>
      <c r="R91" s="10">
        <v>0</v>
      </c>
      <c r="S91" s="116"/>
      <c r="T91" s="5">
        <v>4243380.2369999997</v>
      </c>
      <c r="U91" s="116"/>
      <c r="V91" s="5">
        <v>0</v>
      </c>
    </row>
    <row r="92" spans="1:22" s="40" customFormat="1" ht="15" customHeight="1" x14ac:dyDescent="0.3">
      <c r="A92" s="67"/>
      <c r="B92" s="210" t="s">
        <v>51</v>
      </c>
      <c r="C92" s="210"/>
      <c r="D92" s="12">
        <v>4410316821.738718</v>
      </c>
      <c r="E92" s="54"/>
      <c r="F92" s="12">
        <v>443891132.83189958</v>
      </c>
      <c r="G92" s="54"/>
      <c r="H92" s="12">
        <v>846112602.28752708</v>
      </c>
      <c r="I92" s="54"/>
      <c r="J92" s="12">
        <v>3367552903.3989968</v>
      </c>
      <c r="K92" s="54"/>
      <c r="L92" s="12">
        <v>3281170822.0804148</v>
      </c>
      <c r="M92" s="54"/>
      <c r="N92" s="12">
        <v>714210423.36100018</v>
      </c>
      <c r="O92" s="54"/>
      <c r="P92" s="12">
        <v>1055304900.6179997</v>
      </c>
      <c r="Q92" s="54"/>
      <c r="R92" s="12">
        <v>2266475146.9999976</v>
      </c>
      <c r="S92" s="116"/>
      <c r="T92" s="5">
        <v>2054075946.6099958</v>
      </c>
      <c r="U92" s="116"/>
      <c r="V92" s="5">
        <v>1747506241.7534385</v>
      </c>
    </row>
    <row r="93" spans="1:22" ht="15" customHeight="1" x14ac:dyDescent="0.3">
      <c r="A93" s="49"/>
      <c r="B93" s="55" t="s">
        <v>52</v>
      </c>
      <c r="C93" s="55"/>
      <c r="D93" s="10">
        <v>1658438613.27</v>
      </c>
      <c r="E93" s="54"/>
      <c r="F93" s="10">
        <v>1428592334.6361003</v>
      </c>
      <c r="G93" s="54"/>
      <c r="H93" s="10">
        <v>1298766995.8199995</v>
      </c>
      <c r="I93" s="54"/>
      <c r="J93" s="10">
        <v>711533066.99999976</v>
      </c>
      <c r="K93" s="54"/>
      <c r="L93" s="10">
        <v>503743521.38000154</v>
      </c>
      <c r="M93" s="54"/>
      <c r="N93" s="10">
        <v>835628808.00000048</v>
      </c>
      <c r="O93" s="54"/>
      <c r="P93" s="10">
        <v>662592756.0489738</v>
      </c>
      <c r="Q93" s="54"/>
      <c r="R93" s="10">
        <v>264131386</v>
      </c>
      <c r="S93" s="116"/>
      <c r="T93" s="5">
        <v>107631300.69109602</v>
      </c>
      <c r="U93" s="116"/>
      <c r="V93" s="5">
        <v>147000000</v>
      </c>
    </row>
    <row r="94" spans="1:22" x14ac:dyDescent="0.3">
      <c r="B94" s="212"/>
      <c r="C94" s="212"/>
      <c r="D94" s="7">
        <v>115845237696.49992</v>
      </c>
      <c r="E94" s="43"/>
      <c r="F94" s="7">
        <v>96514106994.716049</v>
      </c>
      <c r="G94" s="43"/>
      <c r="H94" s="7">
        <v>92771221097.887772</v>
      </c>
      <c r="I94" s="43"/>
      <c r="J94" s="7">
        <v>114657464633.07593</v>
      </c>
      <c r="K94" s="43"/>
      <c r="L94" s="7">
        <v>101279180862.58922</v>
      </c>
      <c r="M94" s="43"/>
      <c r="N94" s="7">
        <v>106277651292.2471</v>
      </c>
      <c r="O94" s="43"/>
      <c r="P94" s="7">
        <v>93460927917.412491</v>
      </c>
      <c r="Q94" s="43"/>
      <c r="R94" s="7">
        <v>60791695380.657661</v>
      </c>
      <c r="S94" s="8"/>
      <c r="T94" s="7">
        <v>52730006024.127464</v>
      </c>
      <c r="U94" s="8"/>
      <c r="V94" s="7">
        <v>58372086358.55513</v>
      </c>
    </row>
    <row r="95" spans="1:22" x14ac:dyDescent="0.3">
      <c r="B95" s="119" t="s">
        <v>322</v>
      </c>
      <c r="C95" s="121"/>
      <c r="D95" s="128">
        <v>0</v>
      </c>
      <c r="E95" s="43"/>
      <c r="F95" s="128">
        <v>0</v>
      </c>
      <c r="G95" s="43"/>
      <c r="H95" s="128">
        <v>0</v>
      </c>
      <c r="I95" s="43"/>
      <c r="J95" s="128">
        <v>0</v>
      </c>
      <c r="K95" s="43"/>
      <c r="L95" s="128">
        <v>0</v>
      </c>
      <c r="M95" s="43"/>
      <c r="N95" s="128">
        <v>1985414297</v>
      </c>
      <c r="O95" s="43"/>
      <c r="P95" s="5">
        <v>0</v>
      </c>
      <c r="Q95" s="62"/>
      <c r="R95" s="5">
        <v>0</v>
      </c>
      <c r="S95" s="128"/>
      <c r="T95" s="5">
        <v>0</v>
      </c>
      <c r="U95" s="128"/>
      <c r="V95" s="5">
        <v>0</v>
      </c>
    </row>
    <row r="96" spans="1:22" x14ac:dyDescent="0.3">
      <c r="B96" s="212" t="s">
        <v>53</v>
      </c>
      <c r="C96" s="212"/>
      <c r="D96" s="7">
        <v>115845237696.49992</v>
      </c>
      <c r="E96" s="43"/>
      <c r="F96" s="7">
        <v>96514106994.716049</v>
      </c>
      <c r="G96" s="43"/>
      <c r="H96" s="7">
        <v>92771221097.887772</v>
      </c>
      <c r="I96" s="43"/>
      <c r="J96" s="7">
        <v>114657464633.07593</v>
      </c>
      <c r="K96" s="43"/>
      <c r="L96" s="7">
        <v>101279180862.58922</v>
      </c>
      <c r="M96" s="43"/>
      <c r="N96" s="7">
        <v>108263065589.2471</v>
      </c>
      <c r="O96" s="43"/>
      <c r="P96" s="7">
        <v>93460927917.412491</v>
      </c>
      <c r="Q96" s="43"/>
      <c r="R96" s="7">
        <v>60791695380.657661</v>
      </c>
      <c r="S96" s="8"/>
      <c r="T96" s="7">
        <v>52730006024.127464</v>
      </c>
      <c r="U96" s="8"/>
      <c r="V96" s="7">
        <v>58372086358.55513</v>
      </c>
    </row>
    <row r="97" spans="2:22" x14ac:dyDescent="0.3">
      <c r="E97" s="43"/>
      <c r="G97" s="43"/>
      <c r="I97" s="43"/>
      <c r="K97" s="43"/>
      <c r="M97" s="43"/>
      <c r="O97" s="43"/>
      <c r="Q97" s="43"/>
      <c r="S97" s="117"/>
      <c r="T97" s="1"/>
      <c r="U97" s="117"/>
      <c r="V97" s="1"/>
    </row>
    <row r="98" spans="2:22" ht="15" customHeight="1" x14ac:dyDescent="0.3">
      <c r="B98" s="213" t="s">
        <v>54</v>
      </c>
      <c r="C98" s="213"/>
      <c r="D98" s="13">
        <v>628371139395.7124</v>
      </c>
      <c r="E98" s="43"/>
      <c r="F98" s="13">
        <v>563519198803.04248</v>
      </c>
      <c r="G98" s="43"/>
      <c r="H98" s="13">
        <v>538140504885.62335</v>
      </c>
      <c r="I98" s="43"/>
      <c r="J98" s="13">
        <v>525742674082.46875</v>
      </c>
      <c r="K98" s="43"/>
      <c r="L98" s="13">
        <v>514970127486.46478</v>
      </c>
      <c r="M98" s="43"/>
      <c r="N98" s="13">
        <v>487510303935.27649</v>
      </c>
      <c r="O98" s="43"/>
      <c r="P98" s="13">
        <v>461386399655.8504</v>
      </c>
      <c r="Q98" s="43"/>
      <c r="R98" s="13">
        <v>427308722916.44763</v>
      </c>
      <c r="S98" s="8"/>
      <c r="T98" s="13">
        <v>400707728392.09088</v>
      </c>
      <c r="U98" s="8"/>
      <c r="V98" s="13">
        <v>334360650225.02716</v>
      </c>
    </row>
    <row r="99" spans="2:22" x14ac:dyDescent="0.3">
      <c r="B99" s="211"/>
      <c r="C99" s="211"/>
      <c r="D99" s="5"/>
      <c r="E99" s="43"/>
      <c r="F99" s="5"/>
      <c r="G99" s="43"/>
      <c r="H99" s="5"/>
      <c r="I99" s="43"/>
      <c r="J99" s="5"/>
      <c r="K99" s="43"/>
      <c r="L99" s="5"/>
      <c r="M99" s="43"/>
      <c r="N99" s="5"/>
      <c r="O99" s="43"/>
      <c r="P99" s="5"/>
      <c r="Q99" s="43"/>
      <c r="R99" s="5"/>
      <c r="S99" s="116"/>
      <c r="T99" s="5"/>
      <c r="U99" s="116"/>
      <c r="V99" s="5"/>
    </row>
    <row r="100" spans="2:22" ht="14.5" thickBot="1" x14ac:dyDescent="0.35">
      <c r="B100" s="213" t="s">
        <v>55</v>
      </c>
      <c r="C100" s="211"/>
      <c r="D100" s="9">
        <v>748114369531.54126</v>
      </c>
      <c r="E100" s="43"/>
      <c r="F100" s="9">
        <v>681046522317.0498</v>
      </c>
      <c r="G100" s="43"/>
      <c r="H100" s="9">
        <v>662313799704.96899</v>
      </c>
      <c r="I100" s="43"/>
      <c r="J100" s="9">
        <v>654633247976.01282</v>
      </c>
      <c r="K100" s="43"/>
      <c r="L100" s="9">
        <v>641343281574.86377</v>
      </c>
      <c r="M100" s="43"/>
      <c r="N100" s="9">
        <v>615309081360.4751</v>
      </c>
      <c r="O100" s="43"/>
      <c r="P100" s="9">
        <v>588502803012.51074</v>
      </c>
      <c r="Q100" s="43"/>
      <c r="R100" s="9">
        <v>492053685099.68823</v>
      </c>
      <c r="S100" s="8"/>
      <c r="T100" s="9">
        <v>479555701500.54987</v>
      </c>
      <c r="U100" s="8"/>
      <c r="V100" s="9">
        <v>416204599275.46106</v>
      </c>
    </row>
    <row r="101" spans="2:22" ht="14.5" thickTop="1" x14ac:dyDescent="0.3">
      <c r="D101" s="103"/>
      <c r="F101" s="103"/>
      <c r="H101" s="103"/>
      <c r="J101" s="103"/>
      <c r="L101" s="103"/>
      <c r="N101" s="103"/>
      <c r="P101" s="103"/>
      <c r="R101" s="103"/>
      <c r="T101" s="103"/>
      <c r="V101" s="103"/>
    </row>
  </sheetData>
  <mergeCells count="21">
    <mergeCell ref="B5:C5"/>
    <mergeCell ref="B26:C26"/>
    <mergeCell ref="B30:C30"/>
    <mergeCell ref="B48:C48"/>
    <mergeCell ref="B50:C50"/>
    <mergeCell ref="B52:C52"/>
    <mergeCell ref="B59:C59"/>
    <mergeCell ref="B63:C63"/>
    <mergeCell ref="B64:C64"/>
    <mergeCell ref="B74:C74"/>
    <mergeCell ref="B75:C75"/>
    <mergeCell ref="B94:C94"/>
    <mergeCell ref="B98:C98"/>
    <mergeCell ref="B99:C99"/>
    <mergeCell ref="B100:C100"/>
    <mergeCell ref="B76:C76"/>
    <mergeCell ref="B77:C77"/>
    <mergeCell ref="B78:C78"/>
    <mergeCell ref="B79:C79"/>
    <mergeCell ref="B92:C92"/>
    <mergeCell ref="B96:C96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I47"/>
  <sheetViews>
    <sheetView showGridLines="0" zoomScale="80" zoomScaleNormal="80" workbookViewId="0">
      <pane xSplit="3" ySplit="5" topLeftCell="U28" activePane="bottomRight" state="frozen"/>
      <selection activeCell="B1" sqref="B1"/>
      <selection pane="topRight" activeCell="E1" sqref="E1"/>
      <selection pane="bottomLeft" activeCell="B7" sqref="B7"/>
      <selection pane="bottomRight" activeCell="W39" sqref="W39"/>
    </sheetView>
  </sheetViews>
  <sheetFormatPr defaultColWidth="9.1796875" defaultRowHeight="14.5" x14ac:dyDescent="0.35"/>
  <cols>
    <col min="1" max="1" width="1.81640625" style="60" customWidth="1"/>
    <col min="2" max="2" width="3.81640625" style="60" customWidth="1"/>
    <col min="3" max="3" width="46.26953125" style="60" customWidth="1"/>
    <col min="4" max="4" width="0.81640625" style="60" customWidth="1"/>
    <col min="5" max="5" width="27" style="60" hidden="1" customWidth="1"/>
    <col min="6" max="6" width="20.7265625" style="60" customWidth="1"/>
    <col min="7" max="7" width="1.453125" style="60" hidden="1" customWidth="1"/>
    <col min="8" max="8" width="20.7265625" style="60" customWidth="1"/>
    <col min="9" max="9" width="21.7265625" style="60" customWidth="1"/>
    <col min="10" max="10" width="0.81640625" style="60" hidden="1" customWidth="1"/>
    <col min="11" max="13" width="21.7265625" style="60" customWidth="1"/>
    <col min="14" max="14" width="20.7265625" style="69" customWidth="1"/>
    <col min="15" max="23" width="21.7265625" style="60" customWidth="1"/>
    <col min="24" max="24" width="20.7265625" style="60" customWidth="1"/>
    <col min="25" max="25" width="9.453125" style="60" customWidth="1"/>
    <col min="26" max="26" width="0.81640625" style="60" hidden="1" customWidth="1"/>
    <col min="27" max="29" width="20.7265625" style="60" customWidth="1"/>
    <col min="30" max="30" width="9.453125" style="60" customWidth="1"/>
    <col min="31" max="33" width="20.7265625" style="60" customWidth="1"/>
    <col min="34" max="34" width="9.1796875" style="60"/>
    <col min="36" max="16384" width="9.1796875" style="60"/>
  </cols>
  <sheetData>
    <row r="1" spans="1:33" x14ac:dyDescent="0.35">
      <c r="B1" s="42" t="s">
        <v>261</v>
      </c>
      <c r="I1" s="48">
        <v>14</v>
      </c>
      <c r="L1" s="48">
        <v>10</v>
      </c>
      <c r="M1" s="48">
        <v>8</v>
      </c>
    </row>
    <row r="2" spans="1:33" x14ac:dyDescent="0.35">
      <c r="B2" s="42" t="s">
        <v>316</v>
      </c>
      <c r="N2" s="73"/>
    </row>
    <row r="3" spans="1:33" x14ac:dyDescent="0.35">
      <c r="B3" s="70" t="s">
        <v>0</v>
      </c>
      <c r="C3" s="100"/>
      <c r="D3" s="100"/>
      <c r="E3" s="100"/>
      <c r="G3" s="100"/>
      <c r="I3" s="100"/>
      <c r="J3" s="100"/>
      <c r="K3" s="100"/>
      <c r="L3" s="100"/>
      <c r="M3" s="100"/>
      <c r="N3" s="106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  <c r="AC3" s="100"/>
      <c r="AD3" s="100"/>
      <c r="AE3" s="100"/>
      <c r="AF3" s="100"/>
      <c r="AG3" s="100"/>
    </row>
    <row r="4" spans="1:33" x14ac:dyDescent="0.35">
      <c r="B4" s="100"/>
      <c r="C4" s="100"/>
      <c r="D4" s="100"/>
      <c r="E4" s="100"/>
      <c r="G4" s="100"/>
      <c r="I4" s="100"/>
      <c r="J4" s="100"/>
      <c r="K4" s="37"/>
      <c r="L4" s="100"/>
      <c r="M4" s="100"/>
      <c r="N4" s="106"/>
      <c r="O4" s="37"/>
      <c r="P4" s="37"/>
      <c r="Q4" s="37"/>
      <c r="R4" s="37"/>
      <c r="S4" s="37"/>
      <c r="T4" s="37"/>
      <c r="U4" s="37"/>
      <c r="V4" s="37"/>
      <c r="W4" s="37"/>
      <c r="X4" s="37"/>
      <c r="Y4" s="100"/>
      <c r="Z4" s="37"/>
      <c r="AA4" s="37"/>
      <c r="AB4" s="37"/>
      <c r="AC4" s="37"/>
      <c r="AD4" s="37"/>
      <c r="AE4" s="37"/>
      <c r="AF4" s="37"/>
      <c r="AG4" s="37"/>
    </row>
    <row r="5" spans="1:33" ht="28" x14ac:dyDescent="0.35">
      <c r="B5" s="55"/>
      <c r="C5" s="55"/>
      <c r="D5" s="55"/>
      <c r="E5" s="55"/>
      <c r="F5" s="4" t="s">
        <v>415</v>
      </c>
      <c r="G5" s="55"/>
      <c r="H5" s="4" t="s">
        <v>416</v>
      </c>
      <c r="I5" s="104" t="s">
        <v>309</v>
      </c>
      <c r="J5" s="55"/>
      <c r="K5" s="104" t="s">
        <v>305</v>
      </c>
      <c r="L5" s="104" t="s">
        <v>310</v>
      </c>
      <c r="M5" s="104" t="s">
        <v>311</v>
      </c>
      <c r="N5" s="4" t="s">
        <v>417</v>
      </c>
      <c r="O5" s="104" t="s">
        <v>308</v>
      </c>
      <c r="P5" s="104" t="s">
        <v>307</v>
      </c>
      <c r="Q5" s="104" t="s">
        <v>325</v>
      </c>
      <c r="R5" s="104" t="s">
        <v>367</v>
      </c>
      <c r="S5" s="4" t="s">
        <v>418</v>
      </c>
      <c r="T5" s="4" t="s">
        <v>375</v>
      </c>
      <c r="U5" s="4" t="s">
        <v>398</v>
      </c>
      <c r="V5" s="4" t="s">
        <v>428</v>
      </c>
      <c r="W5" s="4" t="s">
        <v>429</v>
      </c>
      <c r="X5" s="104" t="s">
        <v>433</v>
      </c>
      <c r="Y5" s="104"/>
      <c r="Z5" s="105"/>
      <c r="AA5" s="104" t="s">
        <v>296</v>
      </c>
      <c r="AB5" s="104" t="s">
        <v>295</v>
      </c>
      <c r="AC5" s="104" t="s">
        <v>401</v>
      </c>
      <c r="AD5" s="55"/>
      <c r="AE5" s="104" t="s">
        <v>324</v>
      </c>
      <c r="AF5" s="104" t="s">
        <v>323</v>
      </c>
      <c r="AG5" s="104" t="s">
        <v>430</v>
      </c>
    </row>
    <row r="6" spans="1:33" x14ac:dyDescent="0.35">
      <c r="B6" s="72"/>
      <c r="C6" s="72"/>
      <c r="D6" s="72"/>
      <c r="E6" s="72"/>
      <c r="F6" s="118" t="s">
        <v>259</v>
      </c>
      <c r="G6" s="72"/>
      <c r="H6" s="118" t="s">
        <v>259</v>
      </c>
      <c r="I6" s="118" t="s">
        <v>258</v>
      </c>
      <c r="J6" s="72"/>
      <c r="K6" s="118" t="s">
        <v>258</v>
      </c>
      <c r="L6" s="118" t="s">
        <v>258</v>
      </c>
      <c r="M6" s="118" t="s">
        <v>258</v>
      </c>
      <c r="N6" s="118" t="s">
        <v>259</v>
      </c>
      <c r="O6" s="118" t="s">
        <v>258</v>
      </c>
      <c r="P6" s="118" t="s">
        <v>258</v>
      </c>
      <c r="Q6" s="118" t="s">
        <v>258</v>
      </c>
      <c r="R6" s="118" t="s">
        <v>258</v>
      </c>
      <c r="S6" s="118" t="s">
        <v>258</v>
      </c>
      <c r="T6" s="118" t="s">
        <v>258</v>
      </c>
      <c r="U6" s="118" t="s">
        <v>258</v>
      </c>
      <c r="V6" s="118" t="s">
        <v>258</v>
      </c>
      <c r="W6" s="118" t="s">
        <v>258</v>
      </c>
      <c r="X6" s="118" t="s">
        <v>258</v>
      </c>
      <c r="Y6" s="123"/>
      <c r="Z6" s="72"/>
      <c r="AA6" s="118" t="s">
        <v>258</v>
      </c>
      <c r="AB6" s="118" t="s">
        <v>258</v>
      </c>
      <c r="AC6" s="118" t="s">
        <v>258</v>
      </c>
      <c r="AD6" s="72"/>
      <c r="AE6" s="118" t="s">
        <v>258</v>
      </c>
      <c r="AF6" s="118" t="s">
        <v>258</v>
      </c>
      <c r="AG6" s="118" t="s">
        <v>258</v>
      </c>
    </row>
    <row r="7" spans="1:33" x14ac:dyDescent="0.35">
      <c r="B7" s="72"/>
      <c r="C7" s="72"/>
      <c r="D7" s="72"/>
      <c r="E7" s="72"/>
      <c r="G7" s="72"/>
      <c r="I7" s="72"/>
      <c r="J7" s="72"/>
      <c r="K7" s="72"/>
      <c r="L7" s="72"/>
      <c r="M7" s="72"/>
      <c r="N7" s="75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</row>
    <row r="8" spans="1:33" x14ac:dyDescent="0.35">
      <c r="B8" s="213" t="s">
        <v>56</v>
      </c>
      <c r="C8" s="213"/>
      <c r="D8" s="45"/>
      <c r="E8" s="45"/>
      <c r="G8" s="45"/>
      <c r="I8" s="45"/>
      <c r="J8" s="45"/>
      <c r="K8" s="45"/>
      <c r="L8" s="45"/>
      <c r="M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</row>
    <row r="9" spans="1:33" x14ac:dyDescent="0.35">
      <c r="A9" s="55"/>
      <c r="B9" s="210" t="s">
        <v>399</v>
      </c>
      <c r="C9" s="210"/>
      <c r="D9" s="55"/>
      <c r="E9" s="55"/>
      <c r="F9" s="107">
        <v>43143560016.070038</v>
      </c>
      <c r="G9" s="55"/>
      <c r="H9" s="107">
        <v>48411726583.908684</v>
      </c>
      <c r="I9" s="73">
        <v>13811491717.637899</v>
      </c>
      <c r="J9" s="55"/>
      <c r="K9" s="73">
        <v>13591378450.351702</v>
      </c>
      <c r="L9" s="73">
        <v>9884810669.3310852</v>
      </c>
      <c r="M9" s="73">
        <v>10899574876.284821</v>
      </c>
      <c r="N9" s="73">
        <v>48187255713.605499</v>
      </c>
      <c r="O9" s="73">
        <v>15516834913.40082</v>
      </c>
      <c r="P9" s="73">
        <v>16989677251.759989</v>
      </c>
      <c r="Q9" s="73">
        <v>11895766581.051662</v>
      </c>
      <c r="R9" s="73">
        <v>14945729896.11866</v>
      </c>
      <c r="S9" s="73">
        <v>59349008642.331131</v>
      </c>
      <c r="T9" s="73">
        <v>22174153333.145405</v>
      </c>
      <c r="U9" s="73">
        <v>19559657393.98296</v>
      </c>
      <c r="V9" s="73">
        <v>13169940775.226738</v>
      </c>
      <c r="W9" s="73">
        <v>23318695688.331573</v>
      </c>
      <c r="X9" s="73">
        <v>78223447190.686676</v>
      </c>
      <c r="Y9" s="73"/>
      <c r="AA9" s="73">
        <v>27401870167.989594</v>
      </c>
      <c r="AB9" s="73">
        <v>32506512165.180809</v>
      </c>
      <c r="AC9" s="73">
        <v>41733810727.128365</v>
      </c>
      <c r="AD9" s="55"/>
      <c r="AE9" s="73">
        <v>37286680837.320679</v>
      </c>
      <c r="AF9" s="73">
        <v>44403278746.212471</v>
      </c>
      <c r="AG9" s="73">
        <v>54903751502.355103</v>
      </c>
    </row>
    <row r="10" spans="1:33" x14ac:dyDescent="0.35">
      <c r="B10" s="76" t="s">
        <v>57</v>
      </c>
      <c r="C10" s="55"/>
      <c r="D10" s="55"/>
      <c r="E10" s="55"/>
      <c r="F10" s="107">
        <v>175826050.34999999</v>
      </c>
      <c r="G10" s="55"/>
      <c r="H10" s="107">
        <v>77515292.189999998</v>
      </c>
      <c r="I10" s="73">
        <v>25716394.43</v>
      </c>
      <c r="J10" s="55"/>
      <c r="K10" s="73">
        <v>25390793.640000001</v>
      </c>
      <c r="L10" s="73">
        <v>18729192.710000001</v>
      </c>
      <c r="M10" s="73">
        <v>9867349.2299999893</v>
      </c>
      <c r="N10" s="73">
        <v>79703730.00999999</v>
      </c>
      <c r="O10" s="73">
        <v>24598907.460000038</v>
      </c>
      <c r="P10" s="73">
        <v>1550375775.9900002</v>
      </c>
      <c r="Q10" s="73">
        <v>652890753.5199995</v>
      </c>
      <c r="R10" s="73">
        <v>466204854.25999975</v>
      </c>
      <c r="S10" s="73">
        <v>2694070291.2299995</v>
      </c>
      <c r="T10" s="73">
        <v>253611087.15000001</v>
      </c>
      <c r="U10" s="73">
        <v>15920652.619999975</v>
      </c>
      <c r="V10" s="73">
        <v>702208666.17999971</v>
      </c>
      <c r="W10" s="73">
        <v>132857422.01999605</v>
      </c>
      <c r="X10" s="73">
        <v>1104597827.9699957</v>
      </c>
      <c r="Y10" s="73"/>
      <c r="AA10" s="73">
        <v>51107188.07</v>
      </c>
      <c r="AB10" s="73">
        <v>1574974683.4500003</v>
      </c>
      <c r="AC10" s="73">
        <v>269531739.76999998</v>
      </c>
      <c r="AD10" s="55"/>
      <c r="AE10" s="73">
        <v>69836380.780000001</v>
      </c>
      <c r="AF10" s="73">
        <v>2227865436.9699998</v>
      </c>
      <c r="AG10" s="73">
        <v>971740405.94999969</v>
      </c>
    </row>
    <row r="11" spans="1:33" x14ac:dyDescent="0.35">
      <c r="B11" s="76" t="s">
        <v>400</v>
      </c>
      <c r="C11" s="55"/>
      <c r="D11" s="55"/>
      <c r="E11" s="55"/>
      <c r="F11" s="107">
        <v>0</v>
      </c>
      <c r="G11" s="55"/>
      <c r="H11" s="107">
        <v>0</v>
      </c>
      <c r="I11" s="107">
        <v>0</v>
      </c>
      <c r="J11" s="55"/>
      <c r="K11" s="107">
        <v>0</v>
      </c>
      <c r="L11" s="107">
        <v>0</v>
      </c>
      <c r="M11" s="107">
        <v>0</v>
      </c>
      <c r="N11" s="107">
        <v>0</v>
      </c>
      <c r="O11" s="107">
        <v>0</v>
      </c>
      <c r="P11" s="107">
        <v>0</v>
      </c>
      <c r="Q11" s="107">
        <v>0</v>
      </c>
      <c r="R11" s="107">
        <v>0</v>
      </c>
      <c r="S11" s="107">
        <v>0</v>
      </c>
      <c r="T11" s="107">
        <v>0</v>
      </c>
      <c r="U11" s="73">
        <v>962474399.35647571</v>
      </c>
      <c r="V11" s="73">
        <v>135319689.58712423</v>
      </c>
      <c r="W11" s="73">
        <v>37197623.141991138</v>
      </c>
      <c r="X11" s="73">
        <v>1133991712.0855911</v>
      </c>
      <c r="Y11" s="73"/>
      <c r="AA11" s="73">
        <v>0</v>
      </c>
      <c r="AB11" s="73">
        <v>0</v>
      </c>
      <c r="AC11" s="73">
        <v>962474399.35647571</v>
      </c>
      <c r="AD11" s="55"/>
      <c r="AE11" s="73">
        <v>0</v>
      </c>
      <c r="AF11" s="73">
        <v>0</v>
      </c>
      <c r="AG11" s="73">
        <v>1096794088.9435999</v>
      </c>
    </row>
    <row r="12" spans="1:33" x14ac:dyDescent="0.35">
      <c r="B12" s="76" t="s">
        <v>370</v>
      </c>
      <c r="C12" s="55"/>
      <c r="D12" s="55"/>
      <c r="E12" s="55"/>
      <c r="F12" s="107">
        <v>1470922892.0899987</v>
      </c>
      <c r="G12" s="55"/>
      <c r="H12" s="107">
        <v>2178968934.508029</v>
      </c>
      <c r="I12" s="73">
        <v>645450862.03299999</v>
      </c>
      <c r="J12" s="55"/>
      <c r="K12" s="73">
        <v>476106935.29400015</v>
      </c>
      <c r="L12" s="73">
        <v>507794733.03299809</v>
      </c>
      <c r="M12" s="73">
        <v>1724754568.610003</v>
      </c>
      <c r="N12" s="73">
        <v>3354107098.9700012</v>
      </c>
      <c r="O12" s="73">
        <v>464058348.18300033</v>
      </c>
      <c r="P12" s="73">
        <v>342548667.46281564</v>
      </c>
      <c r="Q12" s="73">
        <v>427976518.21919835</v>
      </c>
      <c r="R12" s="73">
        <v>678860623.28469753</v>
      </c>
      <c r="S12" s="73">
        <v>2013262368.7197118</v>
      </c>
      <c r="T12" s="73">
        <v>599512423.88666642</v>
      </c>
      <c r="U12" s="73">
        <v>717917713.90932298</v>
      </c>
      <c r="V12" s="73">
        <v>687390775.99104047</v>
      </c>
      <c r="W12" s="73">
        <v>904884121.51099133</v>
      </c>
      <c r="X12" s="73">
        <v>2909705035.2980208</v>
      </c>
      <c r="Y12" s="73"/>
      <c r="AA12" s="73">
        <v>1120557797.3270001</v>
      </c>
      <c r="AB12" s="73">
        <v>806607015.64581597</v>
      </c>
      <c r="AC12" s="73">
        <v>1318430137.795989</v>
      </c>
      <c r="AD12" s="55"/>
      <c r="AE12" s="73">
        <v>1629352530.3599982</v>
      </c>
      <c r="AF12" s="73">
        <v>1234583533.8650143</v>
      </c>
      <c r="AG12" s="73">
        <v>2004820913.7870295</v>
      </c>
    </row>
    <row r="13" spans="1:33" x14ac:dyDescent="0.35">
      <c r="B13" s="76" t="s">
        <v>58</v>
      </c>
      <c r="C13" s="55"/>
      <c r="D13" s="55"/>
      <c r="E13" s="55"/>
      <c r="F13" s="107">
        <v>3110972366.0929999</v>
      </c>
      <c r="G13" s="55"/>
      <c r="H13" s="107">
        <v>2634383177.836237</v>
      </c>
      <c r="I13" s="73">
        <v>1013903678.9</v>
      </c>
      <c r="J13" s="55"/>
      <c r="K13" s="73">
        <v>673106342.35999942</v>
      </c>
      <c r="L13" s="73">
        <v>380298212.22020054</v>
      </c>
      <c r="M13" s="73">
        <v>802711700.23279977</v>
      </c>
      <c r="N13" s="73">
        <v>2870019933.7129998</v>
      </c>
      <c r="O13" s="73">
        <v>801051684.96971178</v>
      </c>
      <c r="P13" s="73">
        <v>2429183904.9386864</v>
      </c>
      <c r="Q13" s="73">
        <v>484930180.7670393</v>
      </c>
      <c r="R13" s="73">
        <v>1523725823.153018</v>
      </c>
      <c r="S13" s="73">
        <v>5139073382.2584553</v>
      </c>
      <c r="T13" s="73">
        <v>919963196.875</v>
      </c>
      <c r="U13" s="73">
        <v>1149621749.3253963</v>
      </c>
      <c r="V13" s="73">
        <v>989241774.5956037</v>
      </c>
      <c r="W13" s="73">
        <v>1522474352.1103883</v>
      </c>
      <c r="X13" s="73">
        <v>4581301072.9063883</v>
      </c>
      <c r="Y13" s="73"/>
      <c r="AA13" s="73">
        <v>1687010021.2599995</v>
      </c>
      <c r="AB13" s="73">
        <v>3230235589.9083982</v>
      </c>
      <c r="AC13" s="73">
        <v>2069584946.2003963</v>
      </c>
      <c r="AD13" s="55"/>
      <c r="AE13" s="73">
        <v>2067308233.4802001</v>
      </c>
      <c r="AF13" s="73">
        <v>3715165770.6754375</v>
      </c>
      <c r="AG13" s="73">
        <v>3058826720.796</v>
      </c>
    </row>
    <row r="14" spans="1:33" x14ac:dyDescent="0.35">
      <c r="B14" s="76" t="s">
        <v>317</v>
      </c>
      <c r="C14" s="55"/>
      <c r="D14" s="55"/>
      <c r="E14" s="55"/>
      <c r="F14" s="107">
        <v>0</v>
      </c>
      <c r="G14" s="55"/>
      <c r="H14" s="107">
        <v>0</v>
      </c>
      <c r="I14" s="107">
        <v>0</v>
      </c>
      <c r="J14" s="55"/>
      <c r="K14" s="107">
        <v>0</v>
      </c>
      <c r="L14" s="107">
        <v>0</v>
      </c>
      <c r="M14" s="107">
        <v>0</v>
      </c>
      <c r="N14" s="107">
        <v>0</v>
      </c>
      <c r="O14" s="107">
        <v>0</v>
      </c>
      <c r="P14" s="107">
        <v>0</v>
      </c>
      <c r="Q14" s="107">
        <v>0</v>
      </c>
      <c r="R14" s="107">
        <v>0</v>
      </c>
      <c r="S14" s="107">
        <v>0</v>
      </c>
      <c r="T14" s="73">
        <v>1058959807.6731999</v>
      </c>
      <c r="U14" s="73">
        <v>3399486.076800108</v>
      </c>
      <c r="V14" s="73">
        <v>394351606.75784993</v>
      </c>
      <c r="W14" s="73">
        <v>0</v>
      </c>
      <c r="X14" s="73">
        <v>1356216359.79</v>
      </c>
      <c r="Y14" s="73"/>
      <c r="AA14" s="73">
        <v>0</v>
      </c>
      <c r="AB14" s="73">
        <v>0</v>
      </c>
      <c r="AC14" s="73">
        <v>1062359293.75</v>
      </c>
      <c r="AD14" s="55"/>
      <c r="AE14" s="73">
        <v>0</v>
      </c>
      <c r="AF14" s="73">
        <v>0</v>
      </c>
      <c r="AG14" s="73">
        <v>1455710900.5078499</v>
      </c>
    </row>
    <row r="15" spans="1:33" x14ac:dyDescent="0.35">
      <c r="B15" s="213" t="s">
        <v>59</v>
      </c>
      <c r="C15" s="210"/>
      <c r="D15" s="55"/>
      <c r="E15" s="55"/>
      <c r="F15" s="108">
        <v>47902281324.603035</v>
      </c>
      <c r="G15" s="55"/>
      <c r="H15" s="108">
        <v>53303093988.442947</v>
      </c>
      <c r="I15" s="77">
        <v>15495562653.000898</v>
      </c>
      <c r="J15" s="55"/>
      <c r="K15" s="77">
        <v>14764982521.6457</v>
      </c>
      <c r="L15" s="77">
        <v>10791632807.294281</v>
      </c>
      <c r="M15" s="77">
        <v>13437908494.357622</v>
      </c>
      <c r="N15" s="77">
        <v>54491086476.2985</v>
      </c>
      <c r="O15" s="77">
        <v>16806543854.013533</v>
      </c>
      <c r="P15" s="77">
        <v>21311785600.151489</v>
      </c>
      <c r="Q15" s="77">
        <v>13461564033.557899</v>
      </c>
      <c r="R15" s="77">
        <v>17614521196.816376</v>
      </c>
      <c r="S15" s="77">
        <v>69195414684.539291</v>
      </c>
      <c r="T15" s="77">
        <v>25007199848.73027</v>
      </c>
      <c r="U15" s="77">
        <v>22408991395.270958</v>
      </c>
      <c r="V15" s="77">
        <v>16077453288.338358</v>
      </c>
      <c r="W15" s="77">
        <v>25916109207.114941</v>
      </c>
      <c r="X15" s="77">
        <v>89309259198.736664</v>
      </c>
      <c r="Y15" s="78"/>
      <c r="AA15" s="77">
        <v>30260545174.646591</v>
      </c>
      <c r="AB15" s="77">
        <v>38119329454.185028</v>
      </c>
      <c r="AC15" s="77">
        <v>47416191244.001221</v>
      </c>
      <c r="AD15" s="55"/>
      <c r="AE15" s="77">
        <v>41053177981.94088</v>
      </c>
      <c r="AF15" s="77">
        <v>51580893487.722923</v>
      </c>
      <c r="AG15" s="77">
        <v>63492644532.339584</v>
      </c>
    </row>
    <row r="16" spans="1:33" x14ac:dyDescent="0.35">
      <c r="F16" s="109"/>
      <c r="H16" s="109"/>
      <c r="N16" s="71"/>
    </row>
    <row r="17" spans="1:33" x14ac:dyDescent="0.35">
      <c r="B17" s="213" t="s">
        <v>60</v>
      </c>
      <c r="C17" s="210"/>
      <c r="D17" s="55"/>
      <c r="E17" s="55"/>
      <c r="F17" s="109"/>
      <c r="G17" s="55"/>
      <c r="H17" s="109"/>
      <c r="I17" s="73"/>
      <c r="J17" s="55"/>
      <c r="K17" s="55"/>
      <c r="L17" s="73"/>
      <c r="M17" s="73"/>
      <c r="N17" s="71"/>
      <c r="O17" s="73"/>
      <c r="P17" s="55"/>
      <c r="Q17" s="55"/>
      <c r="R17" s="55"/>
      <c r="S17" s="55"/>
      <c r="T17" s="55"/>
      <c r="U17" s="55"/>
      <c r="V17" s="55"/>
      <c r="W17" s="55"/>
      <c r="X17" s="55"/>
      <c r="Y17" s="73"/>
      <c r="AA17" s="55"/>
      <c r="AB17" s="55"/>
      <c r="AC17" s="55"/>
      <c r="AD17" s="55"/>
      <c r="AE17" s="55"/>
      <c r="AF17" s="55"/>
      <c r="AG17" s="55"/>
    </row>
    <row r="18" spans="1:33" x14ac:dyDescent="0.35">
      <c r="A18" s="55"/>
      <c r="B18" s="210" t="s">
        <v>61</v>
      </c>
      <c r="C18" s="210"/>
      <c r="D18" s="55"/>
      <c r="E18" s="55"/>
      <c r="F18" s="107">
        <v>81172515.810000524</v>
      </c>
      <c r="G18" s="55"/>
      <c r="H18" s="107">
        <v>529928406.15700078</v>
      </c>
      <c r="I18" s="73">
        <v>9265065.7221000008</v>
      </c>
      <c r="J18" s="55"/>
      <c r="K18" s="73">
        <v>53898745.497899964</v>
      </c>
      <c r="L18" s="73">
        <v>138381009.70399985</v>
      </c>
      <c r="M18" s="73">
        <v>224729157.01599964</v>
      </c>
      <c r="N18" s="73">
        <v>426273977.93999946</v>
      </c>
      <c r="O18" s="73">
        <v>182965719.80000275</v>
      </c>
      <c r="P18" s="73">
        <v>8932421.7400019765</v>
      </c>
      <c r="Q18" s="73">
        <v>50000.350006580353</v>
      </c>
      <c r="R18" s="73">
        <v>132110916.98999655</v>
      </c>
      <c r="S18" s="73">
        <v>324059058.88000786</v>
      </c>
      <c r="T18" s="73">
        <v>0</v>
      </c>
      <c r="U18" s="73">
        <v>38712920.899999619</v>
      </c>
      <c r="V18" s="73">
        <v>6820132.0999994278</v>
      </c>
      <c r="W18" s="73">
        <v>6910156110.2599783</v>
      </c>
      <c r="X18" s="73">
        <v>6955689163.2599773</v>
      </c>
      <c r="Y18" s="73"/>
      <c r="AA18" s="73">
        <v>63163811.219999969</v>
      </c>
      <c r="AB18" s="73">
        <v>191898141.54000473</v>
      </c>
      <c r="AC18" s="73">
        <v>38712920.899999619</v>
      </c>
      <c r="AD18" s="55"/>
      <c r="AE18" s="73">
        <v>200544820.92399982</v>
      </c>
      <c r="AF18" s="73">
        <v>191948141.89001131</v>
      </c>
      <c r="AG18" s="73">
        <v>45533052.999999046</v>
      </c>
    </row>
    <row r="19" spans="1:33" x14ac:dyDescent="0.35">
      <c r="B19" s="210" t="s">
        <v>62</v>
      </c>
      <c r="C19" s="210"/>
      <c r="D19" s="55"/>
      <c r="E19" s="55"/>
      <c r="F19" s="107">
        <v>1008040510.5189043</v>
      </c>
      <c r="G19" s="55"/>
      <c r="H19" s="107">
        <v>951148696.44701409</v>
      </c>
      <c r="I19" s="73">
        <v>309743088.41454101</v>
      </c>
      <c r="J19" s="55"/>
      <c r="K19" s="73">
        <v>291151784.36387181</v>
      </c>
      <c r="L19" s="73">
        <v>329776399.74895132</v>
      </c>
      <c r="M19" s="73">
        <v>327685587.80614197</v>
      </c>
      <c r="N19" s="73">
        <v>1259356860.3335061</v>
      </c>
      <c r="O19" s="73">
        <v>593407258.06618071</v>
      </c>
      <c r="P19" s="73">
        <v>1688844958.7660766</v>
      </c>
      <c r="Q19" s="73">
        <v>1141013092.8434963</v>
      </c>
      <c r="R19" s="73">
        <v>1078076755.2182426</v>
      </c>
      <c r="S19" s="73">
        <v>4501342064.8939962</v>
      </c>
      <c r="T19" s="73">
        <v>1090954737.0288267</v>
      </c>
      <c r="U19" s="73">
        <v>900579058.09809661</v>
      </c>
      <c r="V19" s="73">
        <v>1242677275.0258539</v>
      </c>
      <c r="W19" s="73">
        <v>1178028625.1145148</v>
      </c>
      <c r="X19" s="73">
        <v>4413239695.267292</v>
      </c>
      <c r="Y19" s="73"/>
      <c r="AA19" s="73">
        <v>600894872.77841282</v>
      </c>
      <c r="AB19" s="73">
        <v>2282252216.8322573</v>
      </c>
      <c r="AC19" s="73">
        <v>1991533795.1269233</v>
      </c>
      <c r="AD19" s="55"/>
      <c r="AE19" s="73">
        <v>930671272.52736413</v>
      </c>
      <c r="AF19" s="73">
        <v>3423265309.6757536</v>
      </c>
      <c r="AG19" s="73">
        <v>3235211070.1527772</v>
      </c>
    </row>
    <row r="20" spans="1:33" x14ac:dyDescent="0.35">
      <c r="B20" s="210" t="s">
        <v>63</v>
      </c>
      <c r="C20" s="210"/>
      <c r="D20" s="55"/>
      <c r="E20" s="55"/>
      <c r="F20" s="107">
        <v>9496190166.7863827</v>
      </c>
      <c r="G20" s="55"/>
      <c r="H20" s="107">
        <v>11240414274.359829</v>
      </c>
      <c r="I20" s="73">
        <v>2926844472.3423243</v>
      </c>
      <c r="J20" s="55"/>
      <c r="K20" s="73">
        <v>3002293290.7501516</v>
      </c>
      <c r="L20" s="73">
        <v>3023428524.0970669</v>
      </c>
      <c r="M20" s="73">
        <v>3073802996.6654873</v>
      </c>
      <c r="N20" s="73">
        <v>12026369283.85503</v>
      </c>
      <c r="O20" s="73">
        <v>3160510751.9816494</v>
      </c>
      <c r="P20" s="73">
        <v>3287991245.3823614</v>
      </c>
      <c r="Q20" s="73">
        <v>3582313009.5354452</v>
      </c>
      <c r="R20" s="73">
        <v>3732761923.2276554</v>
      </c>
      <c r="S20" s="73">
        <v>13763576930.127111</v>
      </c>
      <c r="T20" s="73">
        <v>3829383484.3003941</v>
      </c>
      <c r="U20" s="73">
        <v>3954994745.2525997</v>
      </c>
      <c r="V20" s="73">
        <v>4075302604.9889946</v>
      </c>
      <c r="W20" s="73">
        <v>4042312523.6146259</v>
      </c>
      <c r="X20" s="73">
        <v>15900993358.156614</v>
      </c>
      <c r="Y20" s="73"/>
      <c r="AA20" s="73">
        <v>5929137763.0924759</v>
      </c>
      <c r="AB20" s="73">
        <v>6448501997.3640108</v>
      </c>
      <c r="AC20" s="73">
        <v>7784378229.5529938</v>
      </c>
      <c r="AD20" s="55"/>
      <c r="AE20" s="73">
        <v>8951566287.1895428</v>
      </c>
      <c r="AF20" s="73">
        <v>10030815006.899456</v>
      </c>
      <c r="AG20" s="73">
        <v>11858680834.541988</v>
      </c>
    </row>
    <row r="21" spans="1:33" x14ac:dyDescent="0.35">
      <c r="B21" s="219" t="s">
        <v>64</v>
      </c>
      <c r="C21" s="210"/>
      <c r="D21" s="55"/>
      <c r="E21" s="55"/>
      <c r="F21" s="107">
        <v>4803780983.903244</v>
      </c>
      <c r="G21" s="55"/>
      <c r="H21" s="107">
        <v>5664760843.8863449</v>
      </c>
      <c r="I21" s="73">
        <v>1699501037.7278116</v>
      </c>
      <c r="J21" s="55"/>
      <c r="K21" s="73">
        <v>1842291792.5878098</v>
      </c>
      <c r="L21" s="73">
        <v>1438716996.0627241</v>
      </c>
      <c r="M21" s="73">
        <v>2601125968.376441</v>
      </c>
      <c r="N21" s="73">
        <v>7581635794.7547865</v>
      </c>
      <c r="O21" s="73">
        <v>2100092509.8440332</v>
      </c>
      <c r="P21" s="73">
        <v>2216630498.7019291</v>
      </c>
      <c r="Q21" s="73">
        <v>2178075086.2735548</v>
      </c>
      <c r="R21" s="73">
        <v>3430168721.2929363</v>
      </c>
      <c r="S21" s="73">
        <v>9924966816.1124535</v>
      </c>
      <c r="T21" s="73">
        <v>2615311897.3113151</v>
      </c>
      <c r="U21" s="73">
        <v>2988502055.3899951</v>
      </c>
      <c r="V21" s="73">
        <v>2740790419.3089685</v>
      </c>
      <c r="W21" s="73">
        <v>5290865242.7572765</v>
      </c>
      <c r="X21" s="73">
        <v>13636469614.767555</v>
      </c>
      <c r="Y21" s="73"/>
      <c r="AA21" s="73">
        <v>3541792830.3156214</v>
      </c>
      <c r="AB21" s="73">
        <v>4316723008.5459623</v>
      </c>
      <c r="AC21" s="73">
        <v>5603813952.7013102</v>
      </c>
      <c r="AD21" s="55"/>
      <c r="AE21" s="73">
        <v>4980509826.3783455</v>
      </c>
      <c r="AF21" s="73">
        <v>6494798094.8195171</v>
      </c>
      <c r="AG21" s="73">
        <v>8344604372.0102787</v>
      </c>
    </row>
    <row r="22" spans="1:33" x14ac:dyDescent="0.35">
      <c r="B22" s="219" t="s">
        <v>371</v>
      </c>
      <c r="C22" s="210"/>
      <c r="D22" s="55"/>
      <c r="E22" s="55"/>
      <c r="F22" s="107">
        <v>27538330389.479221</v>
      </c>
      <c r="G22" s="55"/>
      <c r="H22" s="107">
        <v>35487237407.331566</v>
      </c>
      <c r="I22" s="73">
        <v>9395786435.4489002</v>
      </c>
      <c r="J22" s="55"/>
      <c r="K22" s="73">
        <v>9221381839.0354443</v>
      </c>
      <c r="L22" s="73">
        <v>9514907758.4503021</v>
      </c>
      <c r="M22" s="73">
        <v>10148834886.166809</v>
      </c>
      <c r="N22" s="73">
        <v>38280910919.101456</v>
      </c>
      <c r="O22" s="73">
        <v>9284846675.8072109</v>
      </c>
      <c r="P22" s="73">
        <v>8022632151.6606922</v>
      </c>
      <c r="Q22" s="73">
        <v>11583842274.781181</v>
      </c>
      <c r="R22" s="73">
        <v>12819687379.773788</v>
      </c>
      <c r="S22" s="73">
        <v>41712008482.022873</v>
      </c>
      <c r="T22" s="73">
        <v>16195057556.842922</v>
      </c>
      <c r="U22" s="73">
        <v>13963396012.948101</v>
      </c>
      <c r="V22" s="73">
        <v>11599256855.84108</v>
      </c>
      <c r="W22" s="73">
        <v>9208895146.5001221</v>
      </c>
      <c r="X22" s="73">
        <v>50965605572.132225</v>
      </c>
      <c r="Y22" s="73"/>
      <c r="AA22" s="73">
        <v>18617168274.484344</v>
      </c>
      <c r="AB22" s="73">
        <v>17308478827.467903</v>
      </c>
      <c r="AC22" s="73">
        <v>30158453569.791023</v>
      </c>
      <c r="AD22" s="55"/>
      <c r="AE22" s="73">
        <v>28132076032.934647</v>
      </c>
      <c r="AF22" s="73">
        <v>28892321102.249084</v>
      </c>
      <c r="AG22" s="73">
        <v>41756710425.632103</v>
      </c>
    </row>
    <row r="23" spans="1:33" x14ac:dyDescent="0.35">
      <c r="B23" s="76" t="s">
        <v>317</v>
      </c>
      <c r="C23" s="55"/>
      <c r="D23" s="55"/>
      <c r="E23" s="55"/>
      <c r="F23" s="73">
        <v>0</v>
      </c>
      <c r="G23" s="55"/>
      <c r="H23" s="73">
        <v>0</v>
      </c>
      <c r="I23" s="73">
        <v>0</v>
      </c>
      <c r="J23" s="55"/>
      <c r="K23" s="73">
        <v>0</v>
      </c>
      <c r="L23" s="73">
        <v>0</v>
      </c>
      <c r="M23" s="73">
        <v>0</v>
      </c>
      <c r="N23" s="73">
        <v>0</v>
      </c>
      <c r="O23" s="73">
        <v>0</v>
      </c>
      <c r="P23" s="73">
        <v>854599822.18999994</v>
      </c>
      <c r="Q23" s="73">
        <v>-428043812.6837998</v>
      </c>
      <c r="R23" s="73">
        <v>262660520.57379991</v>
      </c>
      <c r="S23" s="73">
        <v>690216530.08000004</v>
      </c>
      <c r="T23" s="73">
        <v>0</v>
      </c>
      <c r="U23" s="73">
        <v>0</v>
      </c>
      <c r="V23" s="73">
        <v>0</v>
      </c>
      <c r="W23" s="73">
        <v>100494540.71784997</v>
      </c>
      <c r="X23" s="73">
        <v>0</v>
      </c>
      <c r="Y23" s="73"/>
      <c r="AA23" s="73">
        <v>0</v>
      </c>
      <c r="AB23" s="73">
        <v>854599822.18999994</v>
      </c>
      <c r="AC23" s="73">
        <v>0</v>
      </c>
      <c r="AD23" s="55"/>
      <c r="AE23" s="73">
        <v>0</v>
      </c>
      <c r="AF23" s="73">
        <v>426556009.50620013</v>
      </c>
      <c r="AG23" s="73">
        <v>0</v>
      </c>
    </row>
    <row r="24" spans="1:33" x14ac:dyDescent="0.35">
      <c r="B24" s="76" t="s">
        <v>321</v>
      </c>
      <c r="C24" s="55"/>
      <c r="D24" s="55"/>
      <c r="E24" s="55"/>
      <c r="F24" s="73">
        <v>0</v>
      </c>
      <c r="G24" s="55"/>
      <c r="H24" s="73">
        <v>0</v>
      </c>
      <c r="I24" s="73">
        <v>0</v>
      </c>
      <c r="J24" s="55"/>
      <c r="K24" s="73">
        <v>0</v>
      </c>
      <c r="L24" s="73">
        <v>0</v>
      </c>
      <c r="M24" s="73">
        <v>0</v>
      </c>
      <c r="N24" s="73">
        <v>0</v>
      </c>
      <c r="O24" s="73">
        <v>0</v>
      </c>
      <c r="P24" s="73">
        <v>10511536963.462271</v>
      </c>
      <c r="Q24" s="73">
        <v>0</v>
      </c>
      <c r="R24" s="73">
        <v>0</v>
      </c>
      <c r="S24" s="73">
        <v>10511536963.462271</v>
      </c>
      <c r="T24" s="73">
        <v>0</v>
      </c>
      <c r="U24" s="73">
        <v>0</v>
      </c>
      <c r="V24" s="73">
        <v>0</v>
      </c>
      <c r="W24" s="73">
        <v>0</v>
      </c>
      <c r="X24" s="73">
        <v>0</v>
      </c>
      <c r="Y24" s="73"/>
      <c r="AA24" s="73">
        <v>0</v>
      </c>
      <c r="AB24" s="73">
        <v>10511536963.462271</v>
      </c>
      <c r="AC24" s="73">
        <v>0</v>
      </c>
      <c r="AD24" s="55"/>
      <c r="AE24" s="73">
        <v>0</v>
      </c>
      <c r="AF24" s="73">
        <v>10511536963.462271</v>
      </c>
      <c r="AG24" s="73">
        <v>0</v>
      </c>
    </row>
    <row r="25" spans="1:33" x14ac:dyDescent="0.35">
      <c r="B25" s="213" t="s">
        <v>65</v>
      </c>
      <c r="C25" s="210"/>
      <c r="D25" s="55"/>
      <c r="E25" s="55"/>
      <c r="F25" s="108">
        <v>42926514566.497757</v>
      </c>
      <c r="G25" s="55"/>
      <c r="H25" s="108">
        <v>53873489628.181755</v>
      </c>
      <c r="I25" s="77">
        <v>14342140099.655678</v>
      </c>
      <c r="J25" s="55"/>
      <c r="K25" s="77">
        <v>14410017452.235176</v>
      </c>
      <c r="L25" s="77">
        <v>14445210688.063046</v>
      </c>
      <c r="M25" s="77">
        <v>16377178596.03088</v>
      </c>
      <c r="N25" s="77">
        <v>59573546835.984779</v>
      </c>
      <c r="O25" s="77">
        <v>15321822915.499077</v>
      </c>
      <c r="P25" s="77">
        <v>26593168061.903332</v>
      </c>
      <c r="Q25" s="77">
        <v>18057249651.099884</v>
      </c>
      <c r="R25" s="77">
        <v>21456466217.076416</v>
      </c>
      <c r="S25" s="77">
        <v>81427706845.578705</v>
      </c>
      <c r="T25" s="77">
        <v>23729707675.483459</v>
      </c>
      <c r="U25" s="77">
        <v>21847184792.588791</v>
      </c>
      <c r="V25" s="77">
        <v>19664847287.264896</v>
      </c>
      <c r="W25" s="77">
        <v>26729752188.964367</v>
      </c>
      <c r="X25" s="77">
        <v>91871997403.583664</v>
      </c>
      <c r="Y25" s="78"/>
      <c r="AA25" s="77">
        <v>28752157551.890854</v>
      </c>
      <c r="AB25" s="77">
        <v>41914990977.402405</v>
      </c>
      <c r="AC25" s="77">
        <v>45576892468.07225</v>
      </c>
      <c r="AD25" s="55"/>
      <c r="AE25" s="77">
        <v>43197368239.953903</v>
      </c>
      <c r="AF25" s="77">
        <v>59972240628.502296</v>
      </c>
      <c r="AG25" s="77">
        <v>65241739755.337143</v>
      </c>
    </row>
    <row r="26" spans="1:33" x14ac:dyDescent="0.35">
      <c r="B26" s="55"/>
      <c r="C26" s="55"/>
      <c r="D26" s="55"/>
      <c r="E26" s="55"/>
      <c r="F26" s="107"/>
      <c r="G26" s="55"/>
      <c r="H26" s="107"/>
      <c r="I26" s="73"/>
      <c r="J26" s="55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AA26" s="73"/>
      <c r="AB26" s="73"/>
      <c r="AC26" s="73"/>
      <c r="AD26" s="55"/>
      <c r="AE26" s="73"/>
      <c r="AF26" s="73"/>
      <c r="AG26" s="73"/>
    </row>
    <row r="27" spans="1:33" ht="28" customHeight="1" x14ac:dyDescent="0.35">
      <c r="B27" s="218" t="s">
        <v>66</v>
      </c>
      <c r="C27" s="220"/>
      <c r="D27" s="79"/>
      <c r="E27" s="79"/>
      <c r="F27" s="108">
        <v>4974766758.105278</v>
      </c>
      <c r="G27" s="79"/>
      <c r="H27" s="108">
        <v>-570395639.73880768</v>
      </c>
      <c r="I27" s="77">
        <f>I15-I25+(10^6)/2</f>
        <v>1153922553.3452206</v>
      </c>
      <c r="J27" s="79"/>
      <c r="K27" s="77">
        <v>354965069.41052437</v>
      </c>
      <c r="L27" s="77">
        <v>-3652577880.7687645</v>
      </c>
      <c r="M27" s="77">
        <v>-2939270101.6732578</v>
      </c>
      <c r="N27" s="77">
        <v>-5083460359.6862793</v>
      </c>
      <c r="O27" s="77">
        <v>1484720938.5144558</v>
      </c>
      <c r="P27" s="77">
        <v>-5281382461.7518425</v>
      </c>
      <c r="Q27" s="77">
        <v>-4594685617.5419846</v>
      </c>
      <c r="R27" s="77">
        <v>-3840945020.2600403</v>
      </c>
      <c r="S27" s="77">
        <v>-12233292161.039413</v>
      </c>
      <c r="T27" s="77">
        <v>1277492173.2468109</v>
      </c>
      <c r="U27" s="77">
        <v>561806602.68216705</v>
      </c>
      <c r="V27" s="77">
        <v>-3588393998.9265385</v>
      </c>
      <c r="W27" s="77">
        <v>-813642981.84942627</v>
      </c>
      <c r="X27" s="77">
        <v>-2562738204.8470001</v>
      </c>
      <c r="Y27" s="78"/>
      <c r="AA27" s="77">
        <v>1509387622.7557373</v>
      </c>
      <c r="AB27" s="77">
        <v>-3795661523.237381</v>
      </c>
      <c r="AC27" s="77">
        <v>1839298775.9289703</v>
      </c>
      <c r="AD27" s="79"/>
      <c r="AE27" s="77">
        <v>-2144190258.0130234</v>
      </c>
      <c r="AF27" s="77">
        <v>-8391347140.7793732</v>
      </c>
      <c r="AG27" s="77">
        <v>-1749095222.9975586</v>
      </c>
    </row>
    <row r="28" spans="1:33" s="46" customFormat="1" ht="14" x14ac:dyDescent="0.35">
      <c r="B28" s="76" t="s">
        <v>437</v>
      </c>
      <c r="C28" s="55"/>
      <c r="D28" s="55"/>
      <c r="E28" s="55"/>
      <c r="F28" s="107">
        <v>-39646763.877999999</v>
      </c>
      <c r="G28" s="55"/>
      <c r="H28" s="107">
        <v>-52762833.5</v>
      </c>
      <c r="I28" s="73">
        <v>9264191.9866564199</v>
      </c>
      <c r="J28" s="55"/>
      <c r="K28" s="73">
        <v>-10500985.046098618</v>
      </c>
      <c r="L28" s="73">
        <v>-42706413.144169398</v>
      </c>
      <c r="M28" s="73">
        <v>0</v>
      </c>
      <c r="N28" s="73">
        <v>-44943206.203611605</v>
      </c>
      <c r="O28" s="73">
        <v>0</v>
      </c>
      <c r="P28" s="73">
        <v>0</v>
      </c>
      <c r="Q28" s="73">
        <v>0</v>
      </c>
      <c r="R28" s="73">
        <v>0</v>
      </c>
      <c r="S28" s="73">
        <v>0</v>
      </c>
      <c r="T28" s="73">
        <v>0</v>
      </c>
      <c r="U28" s="73">
        <v>0</v>
      </c>
      <c r="V28" s="73">
        <v>0</v>
      </c>
      <c r="W28" s="73">
        <v>92511384.219999999</v>
      </c>
      <c r="X28" s="73">
        <v>92511384.219999999</v>
      </c>
      <c r="Y28" s="73"/>
      <c r="Z28" s="55"/>
      <c r="AA28" s="73">
        <v>-2236793.0594422016</v>
      </c>
      <c r="AB28" s="73">
        <v>0</v>
      </c>
      <c r="AC28" s="73">
        <v>0</v>
      </c>
      <c r="AD28" s="55"/>
      <c r="AE28" s="73">
        <v>-44943206.203611597</v>
      </c>
      <c r="AF28" s="73">
        <v>0</v>
      </c>
      <c r="AG28" s="73">
        <v>0</v>
      </c>
    </row>
    <row r="29" spans="1:33" x14ac:dyDescent="0.35">
      <c r="B29" s="213" t="s">
        <v>67</v>
      </c>
      <c r="C29" s="210"/>
      <c r="D29" s="55"/>
      <c r="E29" s="55"/>
      <c r="F29" s="111">
        <v>4935119994.2272778</v>
      </c>
      <c r="G29" s="55"/>
      <c r="H29" s="111">
        <v>-623158473.23880768</v>
      </c>
      <c r="I29" s="80">
        <f>I27+I28</f>
        <v>1163186745.331877</v>
      </c>
      <c r="J29" s="55"/>
      <c r="K29" s="80">
        <v>344464084.36442578</v>
      </c>
      <c r="L29" s="80">
        <v>-3696284293.9129338</v>
      </c>
      <c r="M29" s="80">
        <v>-2939270101.6732578</v>
      </c>
      <c r="N29" s="80">
        <v>-5128403565.8898907</v>
      </c>
      <c r="O29" s="80">
        <v>1484720938.5144558</v>
      </c>
      <c r="P29" s="80">
        <v>-5281382461.7518425</v>
      </c>
      <c r="Q29" s="80">
        <v>-4594685617.5419846</v>
      </c>
      <c r="R29" s="80">
        <v>-3840945020.2600403</v>
      </c>
      <c r="S29" s="80">
        <v>-12233292161.039413</v>
      </c>
      <c r="T29" s="80">
        <v>1277492173.2468109</v>
      </c>
      <c r="U29" s="80">
        <v>561806602.68216705</v>
      </c>
      <c r="V29" s="80">
        <v>561806602.68216705</v>
      </c>
      <c r="W29" s="80">
        <v>-721131597.62942624</v>
      </c>
      <c r="X29" s="80">
        <v>-2470226820.6270003</v>
      </c>
      <c r="Y29" s="78"/>
      <c r="Z29" s="55"/>
      <c r="AA29" s="80">
        <v>1507150829.696295</v>
      </c>
      <c r="AB29" s="80">
        <v>-3795661523.237381</v>
      </c>
      <c r="AC29" s="80">
        <v>1839298775.9289703</v>
      </c>
      <c r="AD29" s="55"/>
      <c r="AE29" s="80">
        <v>-2189133464.2166348</v>
      </c>
      <c r="AF29" s="80">
        <v>-8391347140.7793732</v>
      </c>
      <c r="AG29" s="80">
        <v>-1749095222.9975586</v>
      </c>
    </row>
    <row r="30" spans="1:33" ht="14.15" customHeight="1" x14ac:dyDescent="0.35">
      <c r="B30" s="46"/>
      <c r="F30" s="110"/>
      <c r="H30" s="112"/>
      <c r="I30" s="81"/>
      <c r="K30" s="81"/>
      <c r="L30" s="81"/>
      <c r="M30" s="81"/>
      <c r="N30" s="81"/>
      <c r="O30" s="81"/>
      <c r="P30" s="81"/>
      <c r="Q30" s="81"/>
      <c r="R30" s="81"/>
      <c r="S30" s="81"/>
      <c r="T30" s="81"/>
      <c r="U30" s="81"/>
      <c r="V30" s="81"/>
      <c r="W30" s="81"/>
      <c r="X30" s="81"/>
      <c r="Y30" s="81"/>
      <c r="AA30" s="81"/>
      <c r="AB30" s="81"/>
      <c r="AC30" s="81"/>
      <c r="AE30" s="81"/>
      <c r="AF30" s="81"/>
      <c r="AG30" s="81"/>
    </row>
    <row r="31" spans="1:33" x14ac:dyDescent="0.35">
      <c r="B31" s="210" t="s">
        <v>68</v>
      </c>
      <c r="C31" s="210"/>
      <c r="D31" s="55"/>
      <c r="E31" s="55"/>
      <c r="F31" s="110"/>
      <c r="G31" s="55"/>
      <c r="H31" s="110"/>
      <c r="I31" s="78"/>
      <c r="J31" s="55"/>
      <c r="K31" s="78"/>
      <c r="L31" s="78"/>
      <c r="M31" s="78"/>
      <c r="N31" s="78"/>
      <c r="O31" s="78"/>
      <c r="P31" s="78"/>
      <c r="Q31" s="78"/>
      <c r="R31" s="78"/>
      <c r="S31" s="78"/>
      <c r="T31" s="78"/>
      <c r="U31" s="78"/>
      <c r="V31" s="78"/>
      <c r="W31" s="78"/>
      <c r="X31" s="78"/>
      <c r="Y31" s="78"/>
      <c r="Z31" s="55"/>
      <c r="AA31" s="78"/>
      <c r="AB31" s="78"/>
      <c r="AC31" s="78"/>
      <c r="AD31" s="55"/>
      <c r="AE31" s="78"/>
      <c r="AF31" s="78"/>
      <c r="AG31" s="78"/>
    </row>
    <row r="32" spans="1:33" x14ac:dyDescent="0.35">
      <c r="B32" s="82"/>
      <c r="C32" s="60" t="s">
        <v>69</v>
      </c>
      <c r="F32" s="107">
        <v>1185659405.7780499</v>
      </c>
      <c r="H32" s="107">
        <v>486230940.83009613</v>
      </c>
      <c r="I32" s="73">
        <v>245933210.79610449</v>
      </c>
      <c r="K32" s="73">
        <v>339763545.29000539</v>
      </c>
      <c r="L32" s="73">
        <v>-37816488.034155846</v>
      </c>
      <c r="M32" s="73">
        <v>237027631.94804597</v>
      </c>
      <c r="N32" s="73">
        <v>784907900</v>
      </c>
      <c r="O32" s="73">
        <v>372546288.79440761</v>
      </c>
      <c r="P32" s="73">
        <v>588387385.25456619</v>
      </c>
      <c r="Q32" s="73">
        <v>673557025.6637156</v>
      </c>
      <c r="R32" s="73">
        <v>-468384385.08269143</v>
      </c>
      <c r="S32" s="73">
        <v>1167106314.629998</v>
      </c>
      <c r="T32" s="73">
        <v>359016880</v>
      </c>
      <c r="U32" s="73">
        <v>494949033</v>
      </c>
      <c r="V32" s="73">
        <v>238324261</v>
      </c>
      <c r="W32" s="73">
        <v>-137149587</v>
      </c>
      <c r="X32" s="73">
        <v>955140587</v>
      </c>
      <c r="Y32" s="73"/>
      <c r="AA32" s="73">
        <v>585696756.08610988</v>
      </c>
      <c r="AB32" s="73">
        <v>960933674.0489738</v>
      </c>
      <c r="AC32" s="73">
        <v>853965913</v>
      </c>
      <c r="AE32" s="73">
        <v>547880268.05195403</v>
      </c>
      <c r="AF32" s="73">
        <v>1635490699.7126894</v>
      </c>
      <c r="AG32" s="73">
        <v>1092290174</v>
      </c>
    </row>
    <row r="33" spans="2:33" x14ac:dyDescent="0.35">
      <c r="B33" s="82"/>
      <c r="C33" s="60" t="s">
        <v>70</v>
      </c>
      <c r="F33" s="107">
        <v>633899520.12181818</v>
      </c>
      <c r="H33" s="107">
        <v>1714105115.3990459</v>
      </c>
      <c r="I33" s="73">
        <v>592428273.44949162</v>
      </c>
      <c r="K33" s="73">
        <v>920662577.36682355</v>
      </c>
      <c r="L33" s="73">
        <v>-157222329.88999128</v>
      </c>
      <c r="M33" s="73">
        <v>735094850.37081027</v>
      </c>
      <c r="N33" s="73">
        <v>2090963371.2971342</v>
      </c>
      <c r="O33" s="73">
        <v>686501838.93046474</v>
      </c>
      <c r="P33" s="73">
        <v>745320704.18393922</v>
      </c>
      <c r="Q33" s="73">
        <v>1115457509.3278005</v>
      </c>
      <c r="R33" s="73">
        <v>249575770.817379</v>
      </c>
      <c r="S33" s="73">
        <v>2796855823.2595835</v>
      </c>
      <c r="T33" s="73">
        <v>1022283069.2447177</v>
      </c>
      <c r="U33" s="73">
        <v>1052726065.4158438</v>
      </c>
      <c r="V33" s="73">
        <v>187161678.16870165</v>
      </c>
      <c r="W33" s="73">
        <v>-669369075.52067327</v>
      </c>
      <c r="X33" s="73">
        <v>1592801737.3085899</v>
      </c>
      <c r="Y33" s="73"/>
      <c r="AA33" s="73">
        <v>1513090850.8163152</v>
      </c>
      <c r="AB33" s="73">
        <v>1431822543.114404</v>
      </c>
      <c r="AC33" s="73">
        <v>2075009134.6605616</v>
      </c>
      <c r="AE33" s="73">
        <v>1355868520.9263239</v>
      </c>
      <c r="AF33" s="73">
        <v>2547280052.4422045</v>
      </c>
      <c r="AG33" s="73">
        <v>2262170812.8292632</v>
      </c>
    </row>
    <row r="34" spans="2:33" x14ac:dyDescent="0.35">
      <c r="C34" s="60" t="s">
        <v>71</v>
      </c>
      <c r="F34" s="107">
        <v>-18952175.780000001</v>
      </c>
      <c r="H34" s="107">
        <v>-41864181</v>
      </c>
      <c r="I34" s="73">
        <v>0</v>
      </c>
      <c r="K34" s="73">
        <v>0</v>
      </c>
      <c r="L34" s="73">
        <v>0</v>
      </c>
      <c r="M34" s="73">
        <v>28242968</v>
      </c>
      <c r="N34" s="73">
        <v>28242968</v>
      </c>
      <c r="O34" s="73">
        <v>0</v>
      </c>
      <c r="P34" s="73">
        <v>0</v>
      </c>
      <c r="Q34" s="73">
        <v>0</v>
      </c>
      <c r="R34" s="73">
        <v>-68814946</v>
      </c>
      <c r="S34" s="73">
        <v>-68814946</v>
      </c>
      <c r="T34" s="73">
        <v>0</v>
      </c>
      <c r="U34" s="73">
        <v>0</v>
      </c>
      <c r="V34" s="73">
        <v>0</v>
      </c>
      <c r="W34" s="73">
        <v>10792719.16</v>
      </c>
      <c r="X34" s="73">
        <v>10792719.16</v>
      </c>
      <c r="Y34" s="73"/>
      <c r="AA34" s="73">
        <v>0</v>
      </c>
      <c r="AB34" s="73">
        <v>0</v>
      </c>
      <c r="AC34" s="73">
        <v>0</v>
      </c>
      <c r="AE34" s="73">
        <v>0</v>
      </c>
      <c r="AF34" s="73">
        <v>0</v>
      </c>
      <c r="AG34" s="73">
        <v>0</v>
      </c>
    </row>
    <row r="35" spans="2:33" ht="15" customHeight="1" thickBot="1" x14ac:dyDescent="0.4">
      <c r="B35" s="213" t="s">
        <v>277</v>
      </c>
      <c r="C35" s="210"/>
      <c r="D35" s="55"/>
      <c r="E35" s="55"/>
      <c r="F35" s="113">
        <v>3133513244.1074095</v>
      </c>
      <c r="G35" s="55"/>
      <c r="H35" s="113">
        <v>-2780630348.4679499</v>
      </c>
      <c r="I35" s="83">
        <f>I29-I32-I33</f>
        <v>324825261.08628094</v>
      </c>
      <c r="J35" s="55"/>
      <c r="K35" s="83">
        <v>-916962038.2924031</v>
      </c>
      <c r="L35" s="83">
        <v>-3501245475.9887867</v>
      </c>
      <c r="M35" s="83">
        <v>-3938635551.9921141</v>
      </c>
      <c r="N35" s="83">
        <v>-8031517805.1870251</v>
      </c>
      <c r="O35" s="83">
        <v>424672810.78958344</v>
      </c>
      <c r="P35" s="83">
        <v>-6614090551.1903477</v>
      </c>
      <c r="Q35" s="83">
        <v>-6383700152.5335007</v>
      </c>
      <c r="R35" s="83">
        <v>-3554321459.9947281</v>
      </c>
      <c r="S35" s="83">
        <v>-16128439352.928995</v>
      </c>
      <c r="T35" s="83">
        <v>-103807775.99790668</v>
      </c>
      <c r="U35" s="83">
        <v>-985868495.73367691</v>
      </c>
      <c r="V35" s="83">
        <v>-4012879938.0952401</v>
      </c>
      <c r="W35" s="83">
        <v>73594345.731247067</v>
      </c>
      <c r="X35" s="83">
        <v>-5028961864.0955906</v>
      </c>
      <c r="Y35" s="78"/>
      <c r="Z35" s="55"/>
      <c r="AA35" s="83">
        <v>-591636777.20613003</v>
      </c>
      <c r="AB35" s="83">
        <v>-6189417740.4007587</v>
      </c>
      <c r="AC35" s="83">
        <v>-1089676271.7315912</v>
      </c>
      <c r="AD35" s="55"/>
      <c r="AE35" s="83">
        <v>-4092882253.1949129</v>
      </c>
      <c r="AF35" s="83">
        <v>-12573117892.934267</v>
      </c>
      <c r="AG35" s="83">
        <v>-5102556209.8268223</v>
      </c>
    </row>
    <row r="36" spans="2:33" ht="15" thickTop="1" x14ac:dyDescent="0.35">
      <c r="F36" s="107"/>
      <c r="H36" s="107"/>
      <c r="I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AA36" s="74"/>
      <c r="AB36" s="74"/>
      <c r="AC36" s="74"/>
      <c r="AE36" s="74"/>
      <c r="AF36" s="74"/>
      <c r="AG36" s="74"/>
    </row>
    <row r="37" spans="2:33" x14ac:dyDescent="0.35">
      <c r="F37" s="107"/>
      <c r="H37" s="107"/>
      <c r="I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AA37" s="74"/>
      <c r="AB37" s="74"/>
      <c r="AC37" s="74"/>
      <c r="AE37" s="74"/>
      <c r="AF37" s="74"/>
      <c r="AG37" s="74"/>
    </row>
    <row r="38" spans="2:33" x14ac:dyDescent="0.35">
      <c r="B38" s="218" t="s">
        <v>318</v>
      </c>
      <c r="C38" s="213"/>
      <c r="D38" s="45"/>
      <c r="E38" s="45"/>
      <c r="F38" s="107"/>
      <c r="G38" s="45"/>
      <c r="H38" s="107"/>
      <c r="I38" s="122"/>
      <c r="J38" s="45"/>
      <c r="K38" s="85"/>
      <c r="L38" s="122"/>
      <c r="M38" s="122"/>
      <c r="N38" s="85"/>
      <c r="O38" s="122"/>
      <c r="P38" s="85"/>
      <c r="Q38" s="85"/>
      <c r="R38" s="85"/>
      <c r="S38" s="85"/>
      <c r="T38" s="85"/>
      <c r="U38" s="85"/>
      <c r="V38" s="85"/>
      <c r="W38" s="85"/>
      <c r="X38" s="85"/>
      <c r="Y38" s="122"/>
      <c r="Z38" s="45"/>
      <c r="AA38" s="85"/>
      <c r="AB38" s="85"/>
      <c r="AC38" s="85"/>
      <c r="AD38" s="45"/>
      <c r="AE38" s="85"/>
      <c r="AF38" s="85"/>
      <c r="AG38" s="85"/>
    </row>
    <row r="39" spans="2:33" ht="28" customHeight="1" x14ac:dyDescent="0.35">
      <c r="B39" s="217" t="s">
        <v>319</v>
      </c>
      <c r="C39" s="217"/>
      <c r="D39" s="84"/>
      <c r="E39" s="84"/>
      <c r="F39" s="114">
        <v>6.9673529828010841</v>
      </c>
      <c r="G39" s="84"/>
      <c r="H39" s="114">
        <v>-5.870672638670932</v>
      </c>
      <c r="I39" s="114">
        <v>0.47643613349629182</v>
      </c>
      <c r="J39" s="84"/>
      <c r="K39" s="85">
        <v>-2.1306933684062002</v>
      </c>
      <c r="L39" s="114">
        <v>-8.0172905038018936</v>
      </c>
      <c r="M39" s="114">
        <v>-9.82</v>
      </c>
      <c r="N39" s="85">
        <v>-16.155362926559665</v>
      </c>
      <c r="O39" s="85">
        <v>1.005860127003287</v>
      </c>
      <c r="P39" s="85">
        <v>-18.269310968176562</v>
      </c>
      <c r="Q39" s="85">
        <v>-15.102943196202725</v>
      </c>
      <c r="R39" s="85">
        <v>-8.7645635597039604</v>
      </c>
      <c r="S39" s="85">
        <v>-40.820324817662531</v>
      </c>
      <c r="T39" s="85">
        <v>-0.25892302909980208</v>
      </c>
      <c r="U39" s="85">
        <v>-2.2680979589023553</v>
      </c>
      <c r="V39" s="85">
        <v>-12.122234164394154</v>
      </c>
      <c r="W39" s="85">
        <v>0.30191927529386803</v>
      </c>
      <c r="X39" s="85">
        <v>-12.316843152007385</v>
      </c>
      <c r="Y39" s="114"/>
      <c r="Z39" s="84"/>
      <c r="AA39" s="85">
        <v>-1.6542572349099085</v>
      </c>
      <c r="AB39" s="85">
        <v>-17.263450841173274</v>
      </c>
      <c r="AC39" s="85">
        <v>-2.5270209880021572</v>
      </c>
      <c r="AD39" s="84"/>
      <c r="AE39" s="85">
        <v>-9.6715477387118014</v>
      </c>
      <c r="AF39" s="85">
        <v>-32.356394037375999</v>
      </c>
      <c r="AG39" s="85">
        <v>-12.381157193493957</v>
      </c>
    </row>
    <row r="40" spans="2:33" hidden="1" x14ac:dyDescent="0.35">
      <c r="B40" s="217"/>
      <c r="C40" s="217"/>
      <c r="D40" s="84"/>
      <c r="E40" s="84"/>
      <c r="F40" s="85"/>
      <c r="G40" s="84"/>
      <c r="H40" s="85"/>
      <c r="I40" s="114"/>
      <c r="J40" s="84"/>
      <c r="K40" s="85"/>
      <c r="L40" s="114"/>
      <c r="M40" s="114"/>
      <c r="N40" s="85"/>
      <c r="O40" s="122"/>
      <c r="P40" s="85"/>
      <c r="Q40" s="85"/>
      <c r="R40" s="85"/>
      <c r="S40" s="85"/>
      <c r="T40" s="85"/>
      <c r="U40" s="85"/>
      <c r="V40" s="85"/>
      <c r="W40" s="85"/>
      <c r="X40" s="85"/>
      <c r="Y40" s="114"/>
      <c r="Z40" s="84"/>
      <c r="AA40" s="85"/>
      <c r="AB40" s="85"/>
      <c r="AC40" s="85"/>
      <c r="AD40" s="84"/>
      <c r="AE40" s="85"/>
      <c r="AF40" s="85"/>
      <c r="AG40" s="85"/>
    </row>
    <row r="41" spans="2:33" hidden="1" x14ac:dyDescent="0.35">
      <c r="B41" s="217"/>
      <c r="C41" s="217"/>
      <c r="D41" s="84"/>
      <c r="E41" s="84"/>
      <c r="F41" s="85"/>
      <c r="G41" s="84"/>
      <c r="H41" s="85"/>
      <c r="I41" s="114"/>
      <c r="J41" s="84"/>
      <c r="K41" s="85"/>
      <c r="L41" s="114"/>
      <c r="M41" s="114"/>
      <c r="N41" s="85"/>
      <c r="O41" s="122"/>
      <c r="P41" s="85"/>
      <c r="Q41" s="85"/>
      <c r="R41" s="85"/>
      <c r="S41" s="85"/>
      <c r="T41" s="85"/>
      <c r="U41" s="85"/>
      <c r="V41" s="85"/>
      <c r="W41" s="85"/>
      <c r="X41" s="85"/>
      <c r="Y41" s="114"/>
      <c r="Z41" s="84"/>
      <c r="AA41" s="85"/>
      <c r="AB41" s="85"/>
      <c r="AC41" s="85"/>
      <c r="AD41" s="84"/>
      <c r="AE41" s="85"/>
      <c r="AF41" s="85"/>
      <c r="AG41" s="85"/>
    </row>
    <row r="42" spans="2:33" hidden="1" x14ac:dyDescent="0.35">
      <c r="B42" s="217"/>
      <c r="C42" s="217"/>
      <c r="D42" s="84"/>
      <c r="E42" s="84"/>
      <c r="F42" s="85"/>
      <c r="G42" s="84"/>
      <c r="H42" s="85"/>
      <c r="I42" s="114"/>
      <c r="J42" s="84"/>
      <c r="K42" s="85"/>
      <c r="L42" s="114"/>
      <c r="M42" s="114"/>
      <c r="N42" s="85"/>
      <c r="O42" s="122"/>
      <c r="P42" s="85"/>
      <c r="Q42" s="85"/>
      <c r="R42" s="85"/>
      <c r="S42" s="85"/>
      <c r="T42" s="85"/>
      <c r="U42" s="85"/>
      <c r="V42" s="85"/>
      <c r="W42" s="85"/>
      <c r="X42" s="85"/>
      <c r="Y42" s="114"/>
      <c r="Z42" s="84"/>
      <c r="AA42" s="85"/>
      <c r="AB42" s="85"/>
      <c r="AC42" s="85"/>
      <c r="AD42" s="84"/>
      <c r="AE42" s="85"/>
      <c r="AF42" s="85"/>
      <c r="AG42" s="85"/>
    </row>
    <row r="43" spans="2:33" hidden="1" x14ac:dyDescent="0.35">
      <c r="B43" s="217"/>
      <c r="C43" s="217"/>
      <c r="D43" s="84"/>
      <c r="E43" s="84"/>
      <c r="F43" s="85"/>
      <c r="G43" s="84"/>
      <c r="H43" s="85"/>
      <c r="I43" s="114"/>
      <c r="J43" s="84"/>
      <c r="K43" s="85"/>
      <c r="L43" s="114"/>
      <c r="M43" s="114"/>
      <c r="N43" s="85"/>
      <c r="O43" s="122"/>
      <c r="P43" s="85"/>
      <c r="Q43" s="85"/>
      <c r="R43" s="85"/>
      <c r="S43" s="85"/>
      <c r="T43" s="85"/>
      <c r="U43" s="85"/>
      <c r="V43" s="85"/>
      <c r="W43" s="85"/>
      <c r="X43" s="85"/>
      <c r="Y43" s="114"/>
      <c r="Z43" s="84"/>
      <c r="AA43" s="85"/>
      <c r="AB43" s="85"/>
      <c r="AC43" s="85"/>
      <c r="AD43" s="84"/>
      <c r="AE43" s="85"/>
      <c r="AF43" s="85"/>
      <c r="AG43" s="85"/>
    </row>
    <row r="45" spans="2:33" x14ac:dyDescent="0.35">
      <c r="K45" s="126"/>
      <c r="P45" s="126"/>
      <c r="Q45" s="126"/>
      <c r="R45" s="126"/>
      <c r="S45" s="126"/>
      <c r="T45" s="126"/>
      <c r="U45" s="126"/>
      <c r="V45" s="126"/>
      <c r="W45" s="126"/>
    </row>
    <row r="47" spans="2:33" x14ac:dyDescent="0.35">
      <c r="P47" s="126"/>
      <c r="Q47" s="126"/>
      <c r="R47" s="126"/>
      <c r="S47" s="126"/>
      <c r="T47" s="126"/>
      <c r="U47" s="126"/>
      <c r="V47" s="126"/>
      <c r="W47" s="126"/>
    </row>
  </sheetData>
  <mergeCells count="20">
    <mergeCell ref="B35:C35"/>
    <mergeCell ref="B21:C21"/>
    <mergeCell ref="B15:C15"/>
    <mergeCell ref="B17:C17"/>
    <mergeCell ref="B18:C18"/>
    <mergeCell ref="B25:C25"/>
    <mergeCell ref="B27:C27"/>
    <mergeCell ref="B29:C29"/>
    <mergeCell ref="B31:C31"/>
    <mergeCell ref="B8:C8"/>
    <mergeCell ref="B9:C9"/>
    <mergeCell ref="B19:C19"/>
    <mergeCell ref="B20:C20"/>
    <mergeCell ref="B22:C22"/>
    <mergeCell ref="B43:C43"/>
    <mergeCell ref="B38:C38"/>
    <mergeCell ref="B39:C39"/>
    <mergeCell ref="B40:C40"/>
    <mergeCell ref="B41:C41"/>
    <mergeCell ref="B42:C42"/>
  </mergeCells>
  <pageMargins left="0.7" right="0.7" top="0.75" bottom="0.75" header="0.3" footer="0.3"/>
  <pageSetup orientation="portrait" horizont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U86"/>
  <sheetViews>
    <sheetView showGridLines="0" zoomScale="80" zoomScaleNormal="80" workbookViewId="0">
      <pane xSplit="5" ySplit="5" topLeftCell="AG72" activePane="bottomRight" state="frozen"/>
      <selection pane="topRight" activeCell="F1" sqref="F1"/>
      <selection pane="bottomLeft" activeCell="A7" sqref="A7"/>
      <selection pane="bottomRight" activeCell="AI78" sqref="AI78"/>
    </sheetView>
  </sheetViews>
  <sheetFormatPr defaultColWidth="9.1796875" defaultRowHeight="14.5" x14ac:dyDescent="0.35"/>
  <cols>
    <col min="1" max="1" width="1.81640625" style="40" customWidth="1"/>
    <col min="2" max="2" width="49.81640625" style="60" customWidth="1"/>
    <col min="3" max="3" width="8.26953125" style="60" customWidth="1"/>
    <col min="4" max="4" width="2.453125" style="60" customWidth="1"/>
    <col min="5" max="5" width="12.1796875" style="15" customWidth="1"/>
    <col min="6" max="6" width="0.81640625" style="15" customWidth="1"/>
    <col min="7" max="7" width="0.81640625" style="15" hidden="1" customWidth="1"/>
    <col min="8" max="16" width="12" style="15" hidden="1" customWidth="1"/>
    <col min="17" max="22" width="20.7265625" style="15" customWidth="1"/>
    <col min="23" max="24" width="0.81640625" style="124" hidden="1" customWidth="1"/>
    <col min="25" max="35" width="20.7265625" style="15" customWidth="1"/>
    <col min="36" max="36" width="9.453125" style="15" customWidth="1"/>
    <col min="37" max="37" width="0.81640625" style="15" customWidth="1"/>
    <col min="38" max="40" width="20.7265625" style="15" customWidth="1"/>
    <col min="41" max="41" width="0.81640625" style="40" customWidth="1"/>
    <col min="42" max="42" width="9.1796875" style="40" customWidth="1"/>
    <col min="43" max="45" width="20.7265625" style="15" customWidth="1"/>
    <col min="46" max="46" width="9.1796875" style="40"/>
    <col min="48" max="16384" width="9.1796875" style="40"/>
  </cols>
  <sheetData>
    <row r="1" spans="1:45" x14ac:dyDescent="0.35">
      <c r="B1" s="42" t="s">
        <v>261</v>
      </c>
      <c r="S1" s="125">
        <f t="shared" ref="S1:X1" si="0">S77-S85</f>
        <v>478815.25605392456</v>
      </c>
      <c r="T1" s="125">
        <f t="shared" si="0"/>
        <v>34827.101685523987</v>
      </c>
      <c r="U1" s="125">
        <f t="shared" si="0"/>
        <v>-6878.7129020690918</v>
      </c>
      <c r="V1" s="125">
        <f t="shared" si="0"/>
        <v>-328943.73834609985</v>
      </c>
      <c r="W1" s="125">
        <f t="shared" si="0"/>
        <v>0</v>
      </c>
      <c r="X1" s="125">
        <f t="shared" si="0"/>
        <v>0</v>
      </c>
      <c r="Z1" s="125">
        <f>Z77-Z85</f>
        <v>-24726.977769851685</v>
      </c>
      <c r="AA1" s="125">
        <f>AA77-AA85</f>
        <v>213311.77910995483</v>
      </c>
      <c r="AB1" s="125">
        <f t="shared" ref="AB1:AC1" si="1">AB77-AB85</f>
        <v>267050.99048614502</v>
      </c>
      <c r="AC1" s="125">
        <f t="shared" si="1"/>
        <v>-386995.31211090088</v>
      </c>
    </row>
    <row r="2" spans="1:45" s="60" customFormat="1" ht="14" x14ac:dyDescent="0.35">
      <c r="A2" s="48"/>
      <c r="B2" s="102" t="s">
        <v>306</v>
      </c>
      <c r="C2" s="42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S2" s="46"/>
      <c r="T2" s="46"/>
      <c r="U2" s="46"/>
      <c r="V2" s="46"/>
      <c r="W2" s="46"/>
      <c r="X2" s="46"/>
      <c r="Z2" s="46"/>
      <c r="AA2" s="46"/>
      <c r="AB2" s="46"/>
      <c r="AC2" s="46"/>
      <c r="AI2" s="46"/>
      <c r="AJ2" s="46"/>
      <c r="AK2" s="46"/>
      <c r="AL2" s="46"/>
      <c r="AM2" s="46"/>
      <c r="AN2" s="46"/>
      <c r="AQ2" s="46"/>
      <c r="AR2" s="46"/>
      <c r="AS2" s="46"/>
    </row>
    <row r="3" spans="1:45" s="60" customFormat="1" ht="14" x14ac:dyDescent="0.35">
      <c r="A3" s="48"/>
      <c r="B3" s="70" t="s">
        <v>0</v>
      </c>
      <c r="C3" s="70"/>
      <c r="Q3" s="106"/>
      <c r="R3" s="106"/>
      <c r="Y3" s="106"/>
      <c r="AD3" s="106"/>
      <c r="AE3" s="106"/>
      <c r="AF3" s="106"/>
      <c r="AG3" s="106"/>
      <c r="AH3" s="106"/>
    </row>
    <row r="4" spans="1:45" s="60" customFormat="1" ht="14" x14ac:dyDescent="0.35">
      <c r="A4" s="48"/>
      <c r="B4" s="127">
        <v>1</v>
      </c>
      <c r="C4" s="127">
        <f>B4+1</f>
        <v>2</v>
      </c>
      <c r="D4" s="127">
        <f t="shared" ref="D4:E4" si="2">C4+1</f>
        <v>3</v>
      </c>
      <c r="E4" s="127">
        <f t="shared" si="2"/>
        <v>4</v>
      </c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Q4" s="127"/>
      <c r="AR4" s="127"/>
      <c r="AS4" s="127"/>
    </row>
    <row r="5" spans="1:45" s="60" customFormat="1" ht="28" x14ac:dyDescent="0.35">
      <c r="A5" s="48"/>
      <c r="B5" s="100"/>
      <c r="C5" s="100"/>
      <c r="D5" s="100"/>
      <c r="E5" s="100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105"/>
      <c r="Q5" s="101" t="s">
        <v>415</v>
      </c>
      <c r="R5" s="101" t="s">
        <v>416</v>
      </c>
      <c r="S5" s="104" t="s">
        <v>315</v>
      </c>
      <c r="T5" s="104" t="s">
        <v>305</v>
      </c>
      <c r="U5" s="104" t="s">
        <v>310</v>
      </c>
      <c r="V5" s="104" t="s">
        <v>312</v>
      </c>
      <c r="W5" s="104"/>
      <c r="X5" s="104"/>
      <c r="Y5" s="101" t="s">
        <v>417</v>
      </c>
      <c r="Z5" s="104" t="s">
        <v>314</v>
      </c>
      <c r="AA5" s="104" t="s">
        <v>307</v>
      </c>
      <c r="AB5" s="104" t="s">
        <v>325</v>
      </c>
      <c r="AC5" s="104" t="s">
        <v>368</v>
      </c>
      <c r="AD5" s="101" t="s">
        <v>418</v>
      </c>
      <c r="AE5" s="101" t="s">
        <v>376</v>
      </c>
      <c r="AF5" s="101" t="s">
        <v>402</v>
      </c>
      <c r="AG5" s="101" t="s">
        <v>431</v>
      </c>
      <c r="AH5" s="101" t="s">
        <v>432</v>
      </c>
      <c r="AI5" s="104" t="s">
        <v>433</v>
      </c>
      <c r="AJ5" s="105"/>
      <c r="AK5" s="105"/>
      <c r="AL5" s="104" t="s">
        <v>294</v>
      </c>
      <c r="AM5" s="104" t="s">
        <v>293</v>
      </c>
      <c r="AN5" s="104" t="s">
        <v>403</v>
      </c>
      <c r="AQ5" s="104" t="s">
        <v>324</v>
      </c>
      <c r="AR5" s="104" t="s">
        <v>323</v>
      </c>
      <c r="AS5" s="104" t="s">
        <v>430</v>
      </c>
    </row>
    <row r="6" spans="1:45" s="60" customFormat="1" ht="14" x14ac:dyDescent="0.3">
      <c r="A6" s="48"/>
      <c r="B6" s="100"/>
      <c r="C6" s="100"/>
      <c r="D6" s="100"/>
      <c r="E6" s="100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118" t="s">
        <v>259</v>
      </c>
      <c r="R6" s="118" t="s">
        <v>259</v>
      </c>
      <c r="S6" s="118" t="s">
        <v>258</v>
      </c>
      <c r="T6" s="118" t="s">
        <v>258</v>
      </c>
      <c r="U6" s="118" t="s">
        <v>258</v>
      </c>
      <c r="V6" s="118" t="s">
        <v>258</v>
      </c>
      <c r="W6" s="123"/>
      <c r="X6" s="123"/>
      <c r="Y6" s="118" t="s">
        <v>259</v>
      </c>
      <c r="Z6" s="118" t="s">
        <v>258</v>
      </c>
      <c r="AA6" s="118" t="s">
        <v>258</v>
      </c>
      <c r="AB6" s="118" t="s">
        <v>258</v>
      </c>
      <c r="AC6" s="118" t="s">
        <v>258</v>
      </c>
      <c r="AD6" s="118" t="s">
        <v>258</v>
      </c>
      <c r="AE6" s="118" t="s">
        <v>258</v>
      </c>
      <c r="AF6" s="118" t="s">
        <v>258</v>
      </c>
      <c r="AG6" s="118" t="s">
        <v>258</v>
      </c>
      <c r="AH6" s="118" t="s">
        <v>258</v>
      </c>
      <c r="AI6" s="118" t="s">
        <v>258</v>
      </c>
      <c r="AJ6" s="72"/>
      <c r="AK6" s="72"/>
      <c r="AL6" s="118" t="s">
        <v>258</v>
      </c>
      <c r="AM6" s="118" t="s">
        <v>258</v>
      </c>
      <c r="AN6" s="118" t="s">
        <v>258</v>
      </c>
      <c r="AQ6" s="118" t="s">
        <v>258</v>
      </c>
      <c r="AR6" s="118" t="s">
        <v>258</v>
      </c>
      <c r="AS6" s="118" t="s">
        <v>258</v>
      </c>
    </row>
    <row r="7" spans="1:45" x14ac:dyDescent="0.35">
      <c r="B7" s="87"/>
      <c r="C7" s="87"/>
      <c r="D7" s="87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75"/>
      <c r="R7" s="75"/>
      <c r="S7" s="40"/>
      <c r="T7" s="40"/>
      <c r="U7" s="40"/>
      <c r="V7" s="40"/>
      <c r="W7" s="40"/>
      <c r="X7" s="40"/>
      <c r="Y7" s="75"/>
      <c r="Z7" s="40"/>
      <c r="AA7" s="40"/>
      <c r="AB7" s="40"/>
      <c r="AC7" s="40"/>
      <c r="AD7" s="75"/>
      <c r="AE7" s="75"/>
      <c r="AF7" s="75"/>
      <c r="AG7" s="75"/>
      <c r="AH7" s="75"/>
      <c r="AI7" s="40"/>
      <c r="AJ7" s="40"/>
      <c r="AK7" s="40"/>
      <c r="AL7" s="40"/>
      <c r="AM7" s="40"/>
      <c r="AN7" s="40"/>
      <c r="AQ7" s="40"/>
      <c r="AR7" s="40"/>
      <c r="AS7" s="40"/>
    </row>
    <row r="8" spans="1:45" x14ac:dyDescent="0.35">
      <c r="B8" s="87" t="s">
        <v>72</v>
      </c>
      <c r="C8" s="87"/>
      <c r="D8" s="87"/>
      <c r="Q8" s="16"/>
      <c r="R8" s="16"/>
      <c r="Y8" s="16"/>
      <c r="AD8" s="16"/>
      <c r="AE8" s="16"/>
      <c r="AF8" s="16"/>
      <c r="AG8" s="16"/>
      <c r="AH8" s="16"/>
    </row>
    <row r="9" spans="1:45" x14ac:dyDescent="0.35">
      <c r="B9" s="88" t="s">
        <v>67</v>
      </c>
      <c r="C9" s="88"/>
      <c r="D9" s="88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>
        <v>4935119994.2272778</v>
      </c>
      <c r="R9" s="17">
        <v>-623158473.23880005</v>
      </c>
      <c r="S9" s="17">
        <v>1160686745.3318701</v>
      </c>
      <c r="T9" s="17">
        <v>346464084.36442494</v>
      </c>
      <c r="U9" s="17">
        <v>-3696284293.9129295</v>
      </c>
      <c r="V9" s="17">
        <v>-2939270101.6732559</v>
      </c>
      <c r="W9" s="17"/>
      <c r="X9" s="17"/>
      <c r="Y9" s="17">
        <v>-5128403565.8898907</v>
      </c>
      <c r="Z9" s="17">
        <v>1484720938.5144539</v>
      </c>
      <c r="AA9" s="17">
        <v>-5281382461.7518349</v>
      </c>
      <c r="AB9" s="17">
        <v>-4594685617.5419922</v>
      </c>
      <c r="AC9" s="17">
        <v>-3840945020.2600403</v>
      </c>
      <c r="AD9" s="17">
        <v>-12233292161.039413</v>
      </c>
      <c r="AE9" s="17">
        <v>1277492173.2468109</v>
      </c>
      <c r="AF9" s="17">
        <v>561806602.68215942</v>
      </c>
      <c r="AG9" s="17">
        <v>-3588393998.9265289</v>
      </c>
      <c r="AH9" s="17">
        <v>-721131597.62944174</v>
      </c>
      <c r="AI9" s="17">
        <v>-2470226820.6270003</v>
      </c>
      <c r="AJ9" s="177"/>
      <c r="AK9" s="17"/>
      <c r="AL9" s="17">
        <v>1507150829.696295</v>
      </c>
      <c r="AM9" s="17">
        <v>-3795661523.237381</v>
      </c>
      <c r="AN9" s="17">
        <v>1839298775.9289703</v>
      </c>
      <c r="AQ9" s="17">
        <v>-2189133464.2166348</v>
      </c>
      <c r="AR9" s="17">
        <v>-8391347140.7793732</v>
      </c>
      <c r="AS9" s="17">
        <v>-1749095222.9975586</v>
      </c>
    </row>
    <row r="10" spans="1:45" x14ac:dyDescent="0.35">
      <c r="B10" s="89" t="s">
        <v>73</v>
      </c>
      <c r="C10" s="90"/>
      <c r="D10" s="90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7">
        <v>36292619662.648155</v>
      </c>
      <c r="R10" s="17">
        <v>44216302917.72068</v>
      </c>
      <c r="S10" s="17">
        <v>11876929112.237354</v>
      </c>
      <c r="T10" s="17">
        <v>11939415413.414967</v>
      </c>
      <c r="U10" s="17">
        <v>11885531134.339336</v>
      </c>
      <c r="V10" s="17">
        <v>11823185950.266472</v>
      </c>
      <c r="W10" s="17">
        <v>0</v>
      </c>
      <c r="X10" s="17">
        <v>0</v>
      </c>
      <c r="Y10" s="17">
        <v>47525976773.748131</v>
      </c>
      <c r="Z10" s="17">
        <v>12230593420.448084</v>
      </c>
      <c r="AA10" s="17">
        <f>20384131746.102+10^6</f>
        <v>20385131746.102001</v>
      </c>
      <c r="AB10" s="17">
        <v>14761699465.065603</v>
      </c>
      <c r="AC10" s="17">
        <v>15651139601.529322</v>
      </c>
      <c r="AD10" s="17">
        <v>63029564233.145027</v>
      </c>
      <c r="AE10" s="17">
        <f>18637475553.0323-10^6</f>
        <v>18636475553.032299</v>
      </c>
      <c r="AF10" s="17">
        <f>17182381972.7767+10^6</f>
        <v>17183381972.776699</v>
      </c>
      <c r="AG10" s="17">
        <v>15330888039.720247</v>
      </c>
      <c r="AH10" s="17">
        <v>13204103925.765678</v>
      </c>
      <c r="AI10" s="17">
        <v>64354849491.294907</v>
      </c>
      <c r="AJ10" s="177"/>
      <c r="AK10" s="18"/>
      <c r="AL10" s="17">
        <v>23818344525.652321</v>
      </c>
      <c r="AM10" s="17">
        <v>32615725166.550106</v>
      </c>
      <c r="AN10" s="17">
        <f>35819857525.809-10^6</f>
        <v>35818857525.808998</v>
      </c>
      <c r="AQ10" s="17">
        <v>35701875659.991653</v>
      </c>
      <c r="AR10" s="17">
        <v>47377424631.615715</v>
      </c>
      <c r="AS10" s="17">
        <v>51149745565.529243</v>
      </c>
    </row>
    <row r="11" spans="1:45" x14ac:dyDescent="0.35">
      <c r="B11" s="93" t="s">
        <v>74</v>
      </c>
      <c r="C11" s="94"/>
      <c r="D11" s="94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Y11" s="17"/>
      <c r="AD11" s="17"/>
      <c r="AE11" s="17"/>
      <c r="AF11" s="17"/>
      <c r="AG11" s="17"/>
      <c r="AH11" s="17"/>
      <c r="AJ11" s="177"/>
      <c r="AK11" s="17"/>
    </row>
    <row r="12" spans="1:45" x14ac:dyDescent="0.35">
      <c r="B12" s="91" t="s">
        <v>278</v>
      </c>
      <c r="C12" s="88"/>
      <c r="D12" s="88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>
        <v>-5798031335.2108831</v>
      </c>
      <c r="R12" s="17">
        <v>-6820430137.1480026</v>
      </c>
      <c r="S12" s="17">
        <v>-6285154923.4895153</v>
      </c>
      <c r="T12" s="17">
        <v>-3045299742.7924833</v>
      </c>
      <c r="U12" s="17">
        <v>-953692778.03740215</v>
      </c>
      <c r="V12" s="17">
        <v>-706844882.51258469</v>
      </c>
      <c r="W12" s="17">
        <v>0</v>
      </c>
      <c r="X12" s="17">
        <v>0</v>
      </c>
      <c r="Y12" s="17">
        <v>-10990992326.831985</v>
      </c>
      <c r="Z12" s="17">
        <v>-7593142699.5700245</v>
      </c>
      <c r="AA12" s="17">
        <v>-9442163759.7299805</v>
      </c>
      <c r="AB12" s="17">
        <v>2390444741.9149013</v>
      </c>
      <c r="AC12" s="17">
        <v>4913304926.3927135</v>
      </c>
      <c r="AD12" s="17">
        <v>-9731556790.9923763</v>
      </c>
      <c r="AE12" s="17">
        <v>-8380816347.5300369</v>
      </c>
      <c r="AF12" s="17">
        <v>4880960934.846468</v>
      </c>
      <c r="AG12" s="17">
        <v>10987313780.057903</v>
      </c>
      <c r="AH12" s="17">
        <v>8097776095.9447594</v>
      </c>
      <c r="AI12" s="17">
        <v>14483234463.319094</v>
      </c>
      <c r="AJ12" s="177"/>
      <c r="AK12" s="17"/>
      <c r="AL12" s="17">
        <v>-9330454666.2819977</v>
      </c>
      <c r="AM12" s="17">
        <v>-17034306459.299992</v>
      </c>
      <c r="AN12" s="17">
        <v>-3499855412.6835694</v>
      </c>
      <c r="AQ12" s="17">
        <v>-10284147444.319401</v>
      </c>
      <c r="AR12" s="17">
        <v>-14644861717.38509</v>
      </c>
      <c r="AS12" s="17">
        <v>6385458367.3743343</v>
      </c>
    </row>
    <row r="13" spans="1:45" x14ac:dyDescent="0.35">
      <c r="B13" s="91" t="s">
        <v>279</v>
      </c>
      <c r="C13" s="88"/>
      <c r="D13" s="88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v>-565291557.40999913</v>
      </c>
      <c r="R13" s="17">
        <v>109574068.65999961</v>
      </c>
      <c r="S13" s="17">
        <v>-213701632.02999985</v>
      </c>
      <c r="T13" s="17">
        <v>-93328691.130000114</v>
      </c>
      <c r="U13" s="17">
        <v>-120129435.18000019</v>
      </c>
      <c r="V13" s="17">
        <v>206254171.42999995</v>
      </c>
      <c r="W13" s="17"/>
      <c r="X13" s="17"/>
      <c r="Y13" s="17">
        <v>-220905586.91000021</v>
      </c>
      <c r="Z13" s="17">
        <v>-61729133.310000181</v>
      </c>
      <c r="AA13" s="17">
        <v>-255039163.25000048</v>
      </c>
      <c r="AB13" s="17">
        <v>-266737286.0400002</v>
      </c>
      <c r="AC13" s="17">
        <v>524925876.07000202</v>
      </c>
      <c r="AD13" s="17">
        <v>-58579706.529998861</v>
      </c>
      <c r="AE13" s="17">
        <v>-94665153.570001602</v>
      </c>
      <c r="AF13" s="17">
        <v>-35526400.480000138</v>
      </c>
      <c r="AG13" s="17">
        <v>-146894231.40803814</v>
      </c>
      <c r="AH13" s="17">
        <v>-761704989.46196187</v>
      </c>
      <c r="AI13" s="17">
        <v>-1039790774.9200017</v>
      </c>
      <c r="AJ13" s="177"/>
      <c r="AK13" s="17"/>
      <c r="AL13" s="17">
        <v>-307030323.15999997</v>
      </c>
      <c r="AM13" s="17">
        <v>-316768296.56000066</v>
      </c>
      <c r="AN13" s="17">
        <v>-131191554.05000174</v>
      </c>
      <c r="AQ13" s="17">
        <v>-427159758.34000015</v>
      </c>
      <c r="AR13" s="17">
        <v>-583505582.60000086</v>
      </c>
      <c r="AS13" s="17">
        <v>-278085785.45803988</v>
      </c>
    </row>
    <row r="14" spans="1:45" x14ac:dyDescent="0.35">
      <c r="B14" s="91" t="s">
        <v>280</v>
      </c>
      <c r="C14" s="88"/>
      <c r="D14" s="88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v>-2952684104.9831104</v>
      </c>
      <c r="R14" s="17">
        <v>-406613648.8888002</v>
      </c>
      <c r="S14" s="17">
        <v>1482364.0118236542</v>
      </c>
      <c r="T14" s="17">
        <v>280831635.18117619</v>
      </c>
      <c r="U14" s="17">
        <v>-61621523.301828027</v>
      </c>
      <c r="V14" s="17">
        <v>255576321.2918278</v>
      </c>
      <c r="W14" s="17"/>
      <c r="X14" s="17"/>
      <c r="Y14" s="17">
        <v>476268797.18299961</v>
      </c>
      <c r="Z14" s="17">
        <v>-655957707.87999964</v>
      </c>
      <c r="AA14" s="17">
        <v>-750771231.52481222</v>
      </c>
      <c r="AB14" s="17">
        <v>1334592841.790813</v>
      </c>
      <c r="AC14" s="17">
        <v>42908101.413999081</v>
      </c>
      <c r="AD14" s="17">
        <v>-29227996.199999809</v>
      </c>
      <c r="AE14" s="17">
        <v>-542018347.49000049</v>
      </c>
      <c r="AF14" s="17">
        <v>-519983549.87000036</v>
      </c>
      <c r="AG14" s="17">
        <v>467027287.97819972</v>
      </c>
      <c r="AH14" s="17">
        <v>-336794947.16819859</v>
      </c>
      <c r="AI14" s="17">
        <v>-931769556.54999971</v>
      </c>
      <c r="AJ14" s="177"/>
      <c r="AK14" s="17"/>
      <c r="AL14" s="17">
        <v>282313999.19299984</v>
      </c>
      <c r="AM14" s="17">
        <v>-1406728939.4048119</v>
      </c>
      <c r="AN14" s="17">
        <v>-1062001897.3600008</v>
      </c>
      <c r="AQ14" s="17">
        <v>219692475.89117181</v>
      </c>
      <c r="AR14" s="17">
        <v>-72136097.61399889</v>
      </c>
      <c r="AS14" s="17">
        <v>-594974609.38180113</v>
      </c>
    </row>
    <row r="15" spans="1:45" x14ac:dyDescent="0.35">
      <c r="B15" s="91" t="s">
        <v>75</v>
      </c>
      <c r="C15" s="88"/>
      <c r="D15" s="88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v>4329760.4859964997</v>
      </c>
      <c r="R15" s="17">
        <v>-48974076.398609996</v>
      </c>
      <c r="S15" s="17">
        <v>67871732.83667469</v>
      </c>
      <c r="T15" s="17">
        <v>-34827984.216675788</v>
      </c>
      <c r="U15" s="17">
        <v>-70521140.539998919</v>
      </c>
      <c r="V15" s="17">
        <v>45405870.460000306</v>
      </c>
      <c r="W15" s="17"/>
      <c r="X15" s="17"/>
      <c r="Y15" s="17">
        <v>6928478.5400002878</v>
      </c>
      <c r="Z15" s="17">
        <v>25439164.539997749</v>
      </c>
      <c r="AA15" s="17">
        <v>-7571305.2326590344</v>
      </c>
      <c r="AB15" s="17">
        <v>6354778.7909999266</v>
      </c>
      <c r="AC15" s="17">
        <v>1898270857.703897</v>
      </c>
      <c r="AD15" s="17">
        <v>1921493495.8022356</v>
      </c>
      <c r="AE15" s="17">
        <v>40995881.537763894</v>
      </c>
      <c r="AF15" s="17">
        <v>49434.240000024438</v>
      </c>
      <c r="AG15" s="17">
        <v>-137515516.01975292</v>
      </c>
      <c r="AH15" s="17">
        <v>-27701299.020247132</v>
      </c>
      <c r="AI15" s="17">
        <v>-125171499.26223612</v>
      </c>
      <c r="AJ15" s="177"/>
      <c r="AK15" s="17"/>
      <c r="AL15" s="17">
        <v>33043748.619998902</v>
      </c>
      <c r="AM15" s="17">
        <v>16867859.307338715</v>
      </c>
      <c r="AN15" s="17">
        <v>41045315.777763918</v>
      </c>
      <c r="AQ15" s="17">
        <v>-38477391.920000017</v>
      </c>
      <c r="AR15" s="17">
        <v>23222638.098338641</v>
      </c>
      <c r="AS15" s="17">
        <v>-97470200.241988987</v>
      </c>
    </row>
    <row r="16" spans="1:45" x14ac:dyDescent="0.35">
      <c r="B16" s="91" t="s">
        <v>281</v>
      </c>
      <c r="C16" s="88"/>
      <c r="D16" s="88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>
        <v>-51856711.021517515</v>
      </c>
      <c r="R16" s="17">
        <v>252677849.78597212</v>
      </c>
      <c r="S16" s="17">
        <v>-593878262.13717818</v>
      </c>
      <c r="T16" s="17">
        <v>-23321770.694008708</v>
      </c>
      <c r="U16" s="17">
        <v>-103817795.90045512</v>
      </c>
      <c r="V16" s="17">
        <v>46517928.038319826</v>
      </c>
      <c r="W16" s="17"/>
      <c r="X16" s="17"/>
      <c r="Y16" s="17">
        <v>-674499900.69332218</v>
      </c>
      <c r="Z16" s="17">
        <v>156455432.81367016</v>
      </c>
      <c r="AA16" s="17">
        <v>267505014.36719728</v>
      </c>
      <c r="AB16" s="17">
        <v>-370516160.38300633</v>
      </c>
      <c r="AC16" s="17">
        <v>-529357820.98031449</v>
      </c>
      <c r="AD16" s="17">
        <v>-475913534.18245339</v>
      </c>
      <c r="AE16" s="17">
        <v>-3163683968.4290028</v>
      </c>
      <c r="AF16" s="17">
        <v>-546063299.83353996</v>
      </c>
      <c r="AG16" s="17">
        <v>1605304974.899236</v>
      </c>
      <c r="AH16" s="17">
        <v>-19388002.276605844</v>
      </c>
      <c r="AI16" s="17">
        <v>-2123830295.6399126</v>
      </c>
      <c r="AJ16" s="177"/>
      <c r="AK16" s="17"/>
      <c r="AL16" s="17">
        <v>-617200032.83118689</v>
      </c>
      <c r="AM16" s="17">
        <v>423960447.18086743</v>
      </c>
      <c r="AN16" s="17">
        <v>-3709747268.2625427</v>
      </c>
      <c r="AQ16" s="17">
        <v>-721017828.73164201</v>
      </c>
      <c r="AR16" s="17">
        <v>53444286.797861099</v>
      </c>
      <c r="AS16" s="17">
        <v>-2105442293.3633068</v>
      </c>
    </row>
    <row r="17" spans="2:45" x14ac:dyDescent="0.35">
      <c r="B17" s="91" t="s">
        <v>282</v>
      </c>
      <c r="C17" s="88"/>
      <c r="D17" s="88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>
        <v>-29253550.48000145</v>
      </c>
      <c r="R17" s="17">
        <v>205663700.59999657</v>
      </c>
      <c r="S17" s="17">
        <v>17605355.360001601</v>
      </c>
      <c r="T17" s="17">
        <v>-38108960.390000381</v>
      </c>
      <c r="U17" s="17">
        <v>-18042574.28000021</v>
      </c>
      <c r="V17" s="17">
        <v>44644724.490000248</v>
      </c>
      <c r="W17" s="17"/>
      <c r="X17" s="17"/>
      <c r="Y17" s="17">
        <v>7098545.1800012589</v>
      </c>
      <c r="Z17" s="17">
        <v>-275171076.11000061</v>
      </c>
      <c r="AA17" s="17">
        <v>250083871.07999802</v>
      </c>
      <c r="AB17" s="17">
        <v>-18765438.939997673</v>
      </c>
      <c r="AC17" s="17">
        <v>149920200.21000099</v>
      </c>
      <c r="AD17" s="17">
        <v>106067556.24000072</v>
      </c>
      <c r="AE17" s="17">
        <v>-18355074.599999987</v>
      </c>
      <c r="AF17" s="17">
        <v>16326948</v>
      </c>
      <c r="AG17" s="17">
        <v>-415365404.78000003</v>
      </c>
      <c r="AH17" s="17">
        <v>54228295.543800056</v>
      </c>
      <c r="AI17" s="17">
        <v>-363165235.83619994</v>
      </c>
      <c r="AJ17" s="177"/>
      <c r="AK17" s="17"/>
      <c r="AL17" s="17">
        <v>-19503605.029998779</v>
      </c>
      <c r="AM17" s="17">
        <v>-25087205.030002594</v>
      </c>
      <c r="AN17" s="17">
        <v>-2028126.5999999866</v>
      </c>
      <c r="AQ17" s="17">
        <v>-37546179.309998989</v>
      </c>
      <c r="AR17" s="17">
        <v>-43852643.970000267</v>
      </c>
      <c r="AS17" s="17">
        <v>-417393531.38</v>
      </c>
    </row>
    <row r="18" spans="2:45" x14ac:dyDescent="0.35">
      <c r="B18" s="91" t="s">
        <v>283</v>
      </c>
      <c r="C18" s="88"/>
      <c r="D18" s="88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>
        <v>-288191545.91782498</v>
      </c>
      <c r="R18" s="17">
        <v>-994822217.28139901</v>
      </c>
      <c r="S18" s="17">
        <v>-136182381.57976842</v>
      </c>
      <c r="T18" s="17">
        <v>-2291130576.7299995</v>
      </c>
      <c r="U18" s="17">
        <v>2327722481.4757061</v>
      </c>
      <c r="V18" s="17">
        <v>-113640630.30629566</v>
      </c>
      <c r="W18" s="17"/>
      <c r="X18" s="17"/>
      <c r="Y18" s="17">
        <v>-213231107.14035782</v>
      </c>
      <c r="Z18" s="17">
        <v>153170087.05919647</v>
      </c>
      <c r="AA18" s="17">
        <v>-1166225209.836175</v>
      </c>
      <c r="AB18" s="17">
        <v>481756510.52095443</v>
      </c>
      <c r="AC18" s="17">
        <v>-917095.83224725723</v>
      </c>
      <c r="AD18" s="17">
        <v>-532215708.08827132</v>
      </c>
      <c r="AE18" s="17">
        <v>335706387.20259404</v>
      </c>
      <c r="AF18" s="17">
        <v>-321934649.8577255</v>
      </c>
      <c r="AG18" s="17">
        <v>-443020426.35384476</v>
      </c>
      <c r="AH18" s="17">
        <v>-55846911.797845483</v>
      </c>
      <c r="AI18" s="17">
        <v>-485095600.8068217</v>
      </c>
      <c r="AJ18" s="177"/>
      <c r="AK18" s="17"/>
      <c r="AL18" s="17">
        <v>-2427312958.3097682</v>
      </c>
      <c r="AM18" s="17">
        <v>-1013055122.7769785</v>
      </c>
      <c r="AN18" s="17">
        <v>13771737.344868541</v>
      </c>
      <c r="AQ18" s="17">
        <v>-98590476.834062159</v>
      </c>
      <c r="AR18" s="17">
        <v>-531298612.25602406</v>
      </c>
      <c r="AS18" s="17">
        <v>-429248689.00897622</v>
      </c>
    </row>
    <row r="19" spans="2:45" x14ac:dyDescent="0.35">
      <c r="B19" s="91" t="s">
        <v>438</v>
      </c>
      <c r="C19" s="88"/>
      <c r="D19" s="88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>
        <v>0</v>
      </c>
      <c r="AH19" s="17">
        <v>-7556706593.8451004</v>
      </c>
      <c r="AI19" s="17">
        <v>-7556706593.8451004</v>
      </c>
      <c r="AJ19" s="177"/>
      <c r="AK19" s="17"/>
      <c r="AL19" s="17"/>
      <c r="AM19" s="17"/>
      <c r="AN19" s="17"/>
      <c r="AQ19" s="17"/>
      <c r="AR19" s="17"/>
      <c r="AS19" s="17">
        <v>0</v>
      </c>
    </row>
    <row r="20" spans="2:45" x14ac:dyDescent="0.35">
      <c r="B20" s="91" t="s">
        <v>284</v>
      </c>
      <c r="C20" s="88"/>
      <c r="D20" s="88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>
        <v>-187298182.03000355</v>
      </c>
      <c r="R20" s="17">
        <v>31282624.029997349</v>
      </c>
      <c r="S20" s="17">
        <v>-108299591.11999702</v>
      </c>
      <c r="T20" s="17">
        <v>219244467.96000481</v>
      </c>
      <c r="U20" s="17">
        <v>-91620518.520004272</v>
      </c>
      <c r="V20" s="17">
        <v>-276787529.3693046</v>
      </c>
      <c r="W20" s="17"/>
      <c r="X20" s="17"/>
      <c r="Y20" s="17">
        <v>-258463171.04930109</v>
      </c>
      <c r="Z20" s="17">
        <v>-47337919.769994736</v>
      </c>
      <c r="AA20" s="17">
        <v>-10597201.429998398</v>
      </c>
      <c r="AB20" s="17">
        <v>30086370.749623239</v>
      </c>
      <c r="AC20" s="17">
        <v>43462602.58180055</v>
      </c>
      <c r="AD20" s="17">
        <v>14613852.131430656</v>
      </c>
      <c r="AE20" s="17">
        <v>10039152.177599996</v>
      </c>
      <c r="AF20" s="17">
        <v>9617300.2656000033</v>
      </c>
      <c r="AG20" s="17">
        <v>-61945127.195</v>
      </c>
      <c r="AH20" s="17">
        <v>0</v>
      </c>
      <c r="AI20" s="17">
        <v>-42288674.751800001</v>
      </c>
      <c r="AJ20" s="177"/>
      <c r="AK20" s="17"/>
      <c r="AL20" s="17">
        <v>110944876.84000778</v>
      </c>
      <c r="AM20" s="17">
        <v>-57935121.199993134</v>
      </c>
      <c r="AN20" s="17">
        <v>19656452.4432</v>
      </c>
      <c r="AQ20" s="17">
        <v>19324358.32000351</v>
      </c>
      <c r="AR20" s="17">
        <v>-27848750.450369895</v>
      </c>
      <c r="AS20" s="17">
        <v>-42288674.751800001</v>
      </c>
    </row>
    <row r="21" spans="2:45" x14ac:dyDescent="0.35">
      <c r="B21" s="91" t="s">
        <v>285</v>
      </c>
      <c r="C21" s="88"/>
      <c r="D21" s="88"/>
      <c r="E21" s="40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>
        <v>294905249.24801618</v>
      </c>
      <c r="R21" s="17">
        <v>273719916.36655736</v>
      </c>
      <c r="S21" s="17">
        <v>-1397996452.669996</v>
      </c>
      <c r="T21" s="17">
        <v>74898955.600000381</v>
      </c>
      <c r="U21" s="17">
        <v>-54284974.880000114</v>
      </c>
      <c r="V21" s="17">
        <v>1545106978.6899974</v>
      </c>
      <c r="W21" s="17"/>
      <c r="X21" s="17"/>
      <c r="Y21" s="17">
        <v>167724506.74000162</v>
      </c>
      <c r="Z21" s="17">
        <v>-1507930380.7999976</v>
      </c>
      <c r="AA21" s="17">
        <v>368198254.42799973</v>
      </c>
      <c r="AB21" s="17">
        <v>-362968726.96699977</v>
      </c>
      <c r="AC21" s="17">
        <v>2904115913.1094151</v>
      </c>
      <c r="AD21" s="17">
        <v>1401415059.7704172</v>
      </c>
      <c r="AE21" s="17">
        <v>86382081.318582058</v>
      </c>
      <c r="AF21" s="17">
        <v>-2521440301.1114697</v>
      </c>
      <c r="AG21" s="17">
        <v>-402221469.45562744</v>
      </c>
      <c r="AH21" s="17">
        <v>3966425688.9068184</v>
      </c>
      <c r="AI21" s="17">
        <v>1129145999.6583033</v>
      </c>
      <c r="AJ21" s="177"/>
      <c r="AK21" s="17"/>
      <c r="AL21" s="17">
        <v>-1323097497.0699956</v>
      </c>
      <c r="AM21" s="17">
        <v>-1139732126.3719978</v>
      </c>
      <c r="AN21" s="17">
        <v>-2435058219.7928877</v>
      </c>
      <c r="AQ21" s="17">
        <v>-1377382471.9499958</v>
      </c>
      <c r="AR21" s="17">
        <v>-1502700853.3389976</v>
      </c>
      <c r="AS21" s="17">
        <v>-2837279689.2485151</v>
      </c>
    </row>
    <row r="22" spans="2:45" x14ac:dyDescent="0.35">
      <c r="B22" s="91" t="s">
        <v>286</v>
      </c>
      <c r="C22" s="88"/>
      <c r="D22" s="88"/>
      <c r="E22" s="40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>
        <v>15774110.909999967</v>
      </c>
      <c r="R22" s="17">
        <v>35358040.349999979</v>
      </c>
      <c r="S22" s="17">
        <v>1443246.4200000761</v>
      </c>
      <c r="T22" s="17">
        <v>16096334.388299912</v>
      </c>
      <c r="U22" s="17">
        <v>96736468.831700236</v>
      </c>
      <c r="V22" s="17">
        <v>-123290475.39000008</v>
      </c>
      <c r="W22" s="17"/>
      <c r="X22" s="17"/>
      <c r="Y22" s="17">
        <v>-9014425.749999851</v>
      </c>
      <c r="Z22" s="17">
        <v>-10968354.110000134</v>
      </c>
      <c r="AA22" s="17">
        <v>24502714.489999771</v>
      </c>
      <c r="AB22" s="17">
        <v>-900987.67999954149</v>
      </c>
      <c r="AC22" s="17">
        <v>-7382339.99999981</v>
      </c>
      <c r="AD22" s="17">
        <v>6251032.7000002861</v>
      </c>
      <c r="AE22" s="17">
        <v>-5335902.8</v>
      </c>
      <c r="AF22" s="17">
        <v>3200000.01</v>
      </c>
      <c r="AG22" s="17">
        <v>0</v>
      </c>
      <c r="AH22" s="17">
        <v>10000</v>
      </c>
      <c r="AI22" s="17">
        <v>-2125902.79</v>
      </c>
      <c r="AJ22" s="177"/>
      <c r="AK22" s="17"/>
      <c r="AL22" s="17">
        <v>16539580.808299989</v>
      </c>
      <c r="AM22" s="17">
        <v>13534360.379999638</v>
      </c>
      <c r="AN22" s="17">
        <v>-2135902.79</v>
      </c>
      <c r="AQ22" s="17">
        <v>114276049.64000022</v>
      </c>
      <c r="AR22" s="17">
        <v>12633372.700000096</v>
      </c>
      <c r="AS22" s="17">
        <v>-2135902.79</v>
      </c>
    </row>
    <row r="23" spans="2:45" x14ac:dyDescent="0.35">
      <c r="B23" s="91" t="s">
        <v>287</v>
      </c>
      <c r="C23" s="88"/>
      <c r="D23" s="88"/>
      <c r="E23" s="40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>
        <v>0</v>
      </c>
      <c r="R23" s="17">
        <v>0</v>
      </c>
      <c r="S23" s="17">
        <v>0</v>
      </c>
      <c r="T23" s="17">
        <v>1468632321.0700002</v>
      </c>
      <c r="U23" s="17">
        <v>-89932261.720000267</v>
      </c>
      <c r="V23" s="17">
        <v>158515017.07999992</v>
      </c>
      <c r="W23" s="17"/>
      <c r="X23" s="17"/>
      <c r="Y23" s="17">
        <v>1538215076.4299998</v>
      </c>
      <c r="Z23" s="17">
        <v>31843308.950000077</v>
      </c>
      <c r="AA23" s="17">
        <v>5965361.85999991</v>
      </c>
      <c r="AB23" s="17">
        <v>18831699.960000023</v>
      </c>
      <c r="AC23" s="17">
        <v>-165528712.63000011</v>
      </c>
      <c r="AD23" s="17">
        <v>-108888341.8600001</v>
      </c>
      <c r="AE23" s="17">
        <v>0</v>
      </c>
      <c r="AF23" s="17">
        <v>0</v>
      </c>
      <c r="AG23" s="17">
        <v>0</v>
      </c>
      <c r="AH23" s="17">
        <v>0</v>
      </c>
      <c r="AI23" s="17">
        <v>0</v>
      </c>
      <c r="AJ23" s="177"/>
      <c r="AK23" s="17"/>
      <c r="AL23" s="17">
        <v>1468632321.0700002</v>
      </c>
      <c r="AM23" s="17">
        <v>37808670.809999987</v>
      </c>
      <c r="AN23" s="17">
        <v>0</v>
      </c>
      <c r="AQ23" s="17">
        <v>1378700059.3499999</v>
      </c>
      <c r="AR23" s="17">
        <v>56640370.770000011</v>
      </c>
      <c r="AS23" s="17">
        <v>0</v>
      </c>
    </row>
    <row r="24" spans="2:45" x14ac:dyDescent="0.35">
      <c r="B24" s="91" t="s">
        <v>288</v>
      </c>
      <c r="C24" s="88"/>
      <c r="D24" s="88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>
        <v>221161828.05705786</v>
      </c>
      <c r="R24" s="17">
        <v>697316492.21247196</v>
      </c>
      <c r="S24" s="17">
        <v>696274541.33843088</v>
      </c>
      <c r="T24" s="17">
        <v>-1478473016.0449393</v>
      </c>
      <c r="U24" s="17">
        <v>898240245.10749745</v>
      </c>
      <c r="V24" s="17">
        <v>-671078161.15332532</v>
      </c>
      <c r="W24" s="17"/>
      <c r="X24" s="17"/>
      <c r="Y24" s="17">
        <v>-555036390.75233626</v>
      </c>
      <c r="Z24" s="17">
        <v>2350822346.5404372</v>
      </c>
      <c r="AA24" s="17">
        <v>733423507.12083817</v>
      </c>
      <c r="AB24" s="17">
        <v>-1361635797.0326793</v>
      </c>
      <c r="AC24" s="17">
        <v>519281975.08070397</v>
      </c>
      <c r="AD24" s="17">
        <v>2240892031.7093</v>
      </c>
      <c r="AE24" s="17">
        <v>-324394842.81036854</v>
      </c>
      <c r="AF24" s="17">
        <v>1875177864.7886162</v>
      </c>
      <c r="AG24" s="17">
        <v>-420649161.74084282</v>
      </c>
      <c r="AH24" s="17">
        <v>-1345591296.2362909</v>
      </c>
      <c r="AI24" s="17">
        <v>-216457435.99888611</v>
      </c>
      <c r="AJ24" s="177"/>
      <c r="AK24" s="17"/>
      <c r="AL24" s="17">
        <v>-782198474.7065084</v>
      </c>
      <c r="AM24" s="17">
        <v>3084245853.6612754</v>
      </c>
      <c r="AN24" s="17">
        <v>1550783021.9782476</v>
      </c>
      <c r="AQ24" s="17">
        <v>116041770.40098904</v>
      </c>
      <c r="AR24" s="17">
        <v>1721610056.6285961</v>
      </c>
      <c r="AS24" s="17">
        <v>1130133860.2374048</v>
      </c>
    </row>
    <row r="25" spans="2:45" x14ac:dyDescent="0.35">
      <c r="B25" s="91" t="s">
        <v>262</v>
      </c>
      <c r="C25" s="93"/>
      <c r="D25" s="93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v>11910575.539999992</v>
      </c>
      <c r="R25" s="17">
        <v>9747200.2799999863</v>
      </c>
      <c r="S25" s="17">
        <v>37706346.413300015</v>
      </c>
      <c r="T25" s="17">
        <v>-572040.7677000165</v>
      </c>
      <c r="U25" s="17">
        <v>18583349.744400002</v>
      </c>
      <c r="V25" s="17">
        <v>102498817.48</v>
      </c>
      <c r="W25" s="17"/>
      <c r="X25" s="17"/>
      <c r="Y25" s="17">
        <v>158216472.87</v>
      </c>
      <c r="Z25" s="17">
        <v>316060894.32499993</v>
      </c>
      <c r="AA25" s="17">
        <v>-315098108.27499998</v>
      </c>
      <c r="AB25" s="17">
        <v>-54937277.381679982</v>
      </c>
      <c r="AC25" s="17">
        <v>-18745136.719999999</v>
      </c>
      <c r="AD25" s="17">
        <v>-72719628.051679999</v>
      </c>
      <c r="AE25" s="17">
        <v>70546420.817999989</v>
      </c>
      <c r="AF25" s="17">
        <v>-14997999.220999993</v>
      </c>
      <c r="AG25" s="17">
        <v>218403.59555964172</v>
      </c>
      <c r="AH25" s="17">
        <v>48476430.466390394</v>
      </c>
      <c r="AI25" s="17">
        <v>104243255.65895003</v>
      </c>
      <c r="AJ25" s="177"/>
      <c r="AK25" s="17"/>
      <c r="AL25" s="17">
        <v>37134305.645599999</v>
      </c>
      <c r="AM25" s="17">
        <v>962786.04999998212</v>
      </c>
      <c r="AN25" s="17">
        <v>55548421.596999995</v>
      </c>
      <c r="AQ25" s="17">
        <v>55717655.390000001</v>
      </c>
      <c r="AR25" s="17">
        <v>-53974491.33168</v>
      </c>
      <c r="AS25" s="17">
        <v>55766825.192559637</v>
      </c>
    </row>
    <row r="26" spans="2:45" x14ac:dyDescent="0.35">
      <c r="B26" s="91" t="s">
        <v>289</v>
      </c>
      <c r="C26" s="93"/>
      <c r="D26" s="93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v>0</v>
      </c>
      <c r="R26" s="17">
        <v>4243380.2369999997</v>
      </c>
      <c r="S26" s="17">
        <v>-327220.65799999982</v>
      </c>
      <c r="T26" s="17">
        <v>327220.65799999982</v>
      </c>
      <c r="U26" s="17">
        <v>-4243380.2369999997</v>
      </c>
      <c r="V26" s="17">
        <v>0</v>
      </c>
      <c r="W26" s="17"/>
      <c r="X26" s="17"/>
      <c r="Y26" s="17">
        <v>-4243380.2369999997</v>
      </c>
      <c r="Z26" s="17">
        <v>0</v>
      </c>
      <c r="AA26" s="17">
        <v>0</v>
      </c>
      <c r="AB26" s="17">
        <v>0</v>
      </c>
      <c r="AC26" s="17">
        <v>0</v>
      </c>
      <c r="AD26" s="17">
        <v>0</v>
      </c>
      <c r="AE26" s="17">
        <v>0</v>
      </c>
      <c r="AF26" s="17">
        <v>0</v>
      </c>
      <c r="AG26" s="17">
        <v>0</v>
      </c>
      <c r="AH26" s="17">
        <v>0</v>
      </c>
      <c r="AI26" s="17">
        <v>0</v>
      </c>
      <c r="AJ26" s="177"/>
      <c r="AK26" s="17"/>
      <c r="AL26" s="17">
        <v>0</v>
      </c>
      <c r="AM26" s="17">
        <v>0</v>
      </c>
      <c r="AN26" s="17">
        <v>0</v>
      </c>
      <c r="AQ26" s="17">
        <v>-4243380.2369999997</v>
      </c>
      <c r="AR26" s="17">
        <v>0</v>
      </c>
      <c r="AS26" s="17">
        <v>0</v>
      </c>
    </row>
    <row r="27" spans="2:45" s="68" customFormat="1" ht="14" x14ac:dyDescent="0.3">
      <c r="B27" s="94" t="s">
        <v>76</v>
      </c>
      <c r="C27" s="94"/>
      <c r="D27" s="94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21">
        <v>31904714194.063202</v>
      </c>
      <c r="R27" s="21">
        <v>36941887637.287003</v>
      </c>
      <c r="S27" s="21">
        <v>5126458980.2650003</v>
      </c>
      <c r="T27" s="21">
        <v>7341847649.8710623</v>
      </c>
      <c r="U27" s="21">
        <v>9961950223.6470585</v>
      </c>
      <c r="V27" s="21">
        <f>9397793998.82185-10^6</f>
        <v>9396793998.8218498</v>
      </c>
      <c r="W27" s="22"/>
      <c r="X27" s="22"/>
      <c r="Y27" s="21">
        <v>31826638795.436935</v>
      </c>
      <c r="Z27" s="21">
        <v>6596868321.6408224</v>
      </c>
      <c r="AA27" s="21">
        <v>4805962028.4176035</v>
      </c>
      <c r="AB27" s="21">
        <v>11990619116.82654</v>
      </c>
      <c r="AC27" s="21">
        <v>22083453927.669247</v>
      </c>
      <c r="AD27" s="21">
        <v>45476903394.554207</v>
      </c>
      <c r="AE27" s="21">
        <v>7928368012.1042738</v>
      </c>
      <c r="AF27" s="21">
        <v>20569774857.235764</v>
      </c>
      <c r="AG27" s="21">
        <v>22773747150.371513</v>
      </c>
      <c r="AH27" s="21">
        <v>14544154799.191751</v>
      </c>
      <c r="AI27" s="21">
        <v>64713844818.903297</v>
      </c>
      <c r="AJ27" s="177"/>
      <c r="AK27" s="19"/>
      <c r="AL27" s="21">
        <v>12467979409.478065</v>
      </c>
      <c r="AM27" s="21">
        <v>11402830350.058428</v>
      </c>
      <c r="AN27" s="21">
        <v>28498142869.340019</v>
      </c>
      <c r="AQ27" s="21">
        <v>22429929633.125084</v>
      </c>
      <c r="AR27" s="21">
        <v>23394449466.884979</v>
      </c>
      <c r="AS27" s="21">
        <v>50169690019.711563</v>
      </c>
    </row>
    <row r="28" spans="2:45" x14ac:dyDescent="0.35">
      <c r="B28" s="88" t="s">
        <v>273</v>
      </c>
      <c r="C28" s="88"/>
      <c r="D28" s="88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7">
        <v>-1905172273.0827038</v>
      </c>
      <c r="R28" s="17">
        <v>-1854059955.2485516</v>
      </c>
      <c r="S28" s="17">
        <v>124727520.99990241</v>
      </c>
      <c r="T28" s="17">
        <v>117133251.17999329</v>
      </c>
      <c r="U28" s="17">
        <v>437077807.42000979</v>
      </c>
      <c r="V28" s="17">
        <v>-424699954.2400043</v>
      </c>
      <c r="W28" s="17"/>
      <c r="X28" s="17"/>
      <c r="Y28" s="17">
        <v>254238625.35990122</v>
      </c>
      <c r="Z28" s="17">
        <v>33253583.165506661</v>
      </c>
      <c r="AA28" s="17">
        <v>-448540299.50550348</v>
      </c>
      <c r="AB28" s="17">
        <v>-261423004.07089305</v>
      </c>
      <c r="AC28" s="17">
        <v>-2409911429.795496</v>
      </c>
      <c r="AD28" s="17">
        <v>-3086621150.2063861</v>
      </c>
      <c r="AE28" s="17">
        <v>-360908457.87740016</v>
      </c>
      <c r="AF28" s="17">
        <v>-6881309.5482025146</v>
      </c>
      <c r="AG28" s="17">
        <v>-270790837.08559346</v>
      </c>
      <c r="AH28" s="17">
        <v>-1502530200.8579326</v>
      </c>
      <c r="AI28" s="17">
        <v>-2142110805.3691287</v>
      </c>
      <c r="AJ28" s="19"/>
      <c r="AK28" s="19"/>
      <c r="AL28" s="17">
        <v>241860772.1798957</v>
      </c>
      <c r="AM28" s="17">
        <v>-416286716.33999681</v>
      </c>
      <c r="AN28" s="17">
        <v>-367789767.42560267</v>
      </c>
      <c r="AQ28" s="17">
        <v>678938579.59990549</v>
      </c>
      <c r="AR28" s="17">
        <v>-676709720.41088986</v>
      </c>
      <c r="AS28" s="17">
        <v>-638580604.51119614</v>
      </c>
    </row>
    <row r="29" spans="2:45" x14ac:dyDescent="0.35">
      <c r="B29" s="94" t="s">
        <v>263</v>
      </c>
      <c r="C29" s="94"/>
      <c r="D29" s="95"/>
      <c r="E29" s="96" t="s">
        <v>264</v>
      </c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21">
        <v>29999541920.980499</v>
      </c>
      <c r="R29" s="21">
        <v>35087827682.038498</v>
      </c>
      <c r="S29" s="21">
        <v>5251186501.2649031</v>
      </c>
      <c r="T29" s="21">
        <v>7458980901.0510559</v>
      </c>
      <c r="U29" s="21">
        <v>10399028031.067068</v>
      </c>
      <c r="V29" s="21">
        <f>8973094044.58185-10^6</f>
        <v>8972094044.5818501</v>
      </c>
      <c r="W29" s="22"/>
      <c r="X29" s="22"/>
      <c r="Y29" s="21">
        <v>32080877420.796841</v>
      </c>
      <c r="Z29" s="21">
        <v>6630121904.8063364</v>
      </c>
      <c r="AA29" s="21">
        <v>4357421728.9120884</v>
      </c>
      <c r="AB29" s="21">
        <v>11730196112.755648</v>
      </c>
      <c r="AC29" s="21">
        <v>19672542497.873749</v>
      </c>
      <c r="AD29" s="21">
        <v>42390282244.347824</v>
      </c>
      <c r="AE29" s="21">
        <v>7567459554.2268734</v>
      </c>
      <c r="AF29" s="21">
        <v>20562893547.687561</v>
      </c>
      <c r="AG29" s="21">
        <v>22502956313.285919</v>
      </c>
      <c r="AH29" s="21">
        <v>13040624598.333818</v>
      </c>
      <c r="AI29" s="21">
        <v>62571734013.534172</v>
      </c>
      <c r="AJ29" s="17"/>
      <c r="AK29" s="17"/>
      <c r="AL29" s="21">
        <v>12709840181.657961</v>
      </c>
      <c r="AM29" s="21">
        <v>10986543633.718431</v>
      </c>
      <c r="AN29" s="21">
        <v>28130353101.914417</v>
      </c>
      <c r="AQ29" s="21">
        <v>23108918212.724991</v>
      </c>
      <c r="AR29" s="21">
        <v>22716739746.474091</v>
      </c>
      <c r="AS29" s="21">
        <v>49531109415.200363</v>
      </c>
    </row>
    <row r="30" spans="2:45" x14ac:dyDescent="0.35">
      <c r="B30" s="94"/>
      <c r="C30" s="94"/>
      <c r="D30" s="94"/>
      <c r="E30" s="40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3"/>
      <c r="R30" s="23"/>
      <c r="S30" s="22"/>
      <c r="T30" s="22"/>
      <c r="U30" s="22"/>
      <c r="V30" s="22"/>
      <c r="W30" s="22"/>
      <c r="X30" s="22"/>
      <c r="Y30" s="23"/>
      <c r="Z30" s="22"/>
      <c r="AA30" s="22"/>
      <c r="AB30" s="22"/>
      <c r="AC30" s="22"/>
      <c r="AD30" s="23"/>
      <c r="AE30" s="23"/>
      <c r="AF30" s="23"/>
      <c r="AG30" s="23"/>
      <c r="AH30" s="23"/>
      <c r="AI30" s="22"/>
      <c r="AJ30" s="22"/>
      <c r="AK30" s="22"/>
      <c r="AL30" s="22"/>
      <c r="AM30" s="22"/>
      <c r="AN30" s="22"/>
      <c r="AQ30" s="22"/>
      <c r="AR30" s="22"/>
      <c r="AS30" s="22"/>
    </row>
    <row r="31" spans="2:45" x14ac:dyDescent="0.35">
      <c r="B31" s="94"/>
      <c r="C31" s="94"/>
      <c r="D31" s="94"/>
      <c r="E31" s="40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23"/>
      <c r="R31" s="23"/>
      <c r="S31" s="19"/>
      <c r="T31" s="19"/>
      <c r="U31" s="19"/>
      <c r="V31" s="19"/>
      <c r="W31" s="19"/>
      <c r="X31" s="19"/>
      <c r="Y31" s="23"/>
      <c r="Z31" s="19"/>
      <c r="AA31" s="19"/>
      <c r="AB31" s="19"/>
      <c r="AC31" s="19"/>
      <c r="AD31" s="23"/>
      <c r="AE31" s="23"/>
      <c r="AF31" s="23"/>
      <c r="AG31" s="23"/>
      <c r="AH31" s="23"/>
      <c r="AI31" s="19"/>
      <c r="AJ31" s="19"/>
      <c r="AK31" s="19"/>
      <c r="AL31" s="19"/>
      <c r="AM31" s="19"/>
      <c r="AN31" s="19"/>
      <c r="AQ31" s="19"/>
      <c r="AR31" s="19"/>
      <c r="AS31" s="19"/>
    </row>
    <row r="32" spans="2:45" x14ac:dyDescent="0.35">
      <c r="B32" s="87" t="s">
        <v>77</v>
      </c>
      <c r="C32" s="87"/>
      <c r="D32" s="8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24"/>
      <c r="R32" s="24"/>
      <c r="S32" s="17"/>
      <c r="T32" s="17"/>
      <c r="U32" s="17"/>
      <c r="V32" s="17"/>
      <c r="W32" s="17"/>
      <c r="X32" s="17"/>
      <c r="Y32" s="24"/>
      <c r="Z32" s="17"/>
      <c r="AA32" s="17"/>
      <c r="AB32" s="17"/>
      <c r="AC32" s="17"/>
      <c r="AD32" s="24"/>
      <c r="AE32" s="24"/>
      <c r="AF32" s="24"/>
      <c r="AG32" s="24"/>
      <c r="AH32" s="24"/>
      <c r="AI32" s="17"/>
      <c r="AJ32" s="17"/>
      <c r="AK32" s="17"/>
      <c r="AL32" s="17"/>
      <c r="AM32" s="17"/>
      <c r="AN32" s="17"/>
      <c r="AQ32" s="17"/>
      <c r="AR32" s="17"/>
      <c r="AS32" s="17"/>
    </row>
    <row r="33" spans="2:45" x14ac:dyDescent="0.35">
      <c r="B33" s="221" t="s">
        <v>78</v>
      </c>
      <c r="C33" s="221"/>
      <c r="D33" s="221"/>
      <c r="E33" s="40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>
        <v>-61199198928.889519</v>
      </c>
      <c r="R33" s="17">
        <v>-39298963803.559189</v>
      </c>
      <c r="S33" s="17">
        <v>-1960749790.97856</v>
      </c>
      <c r="T33" s="17">
        <v>-5436858525.2702332</v>
      </c>
      <c r="U33" s="17">
        <v>-7522871734.6771584</v>
      </c>
      <c r="V33" s="17">
        <v>-9561970113.5951042</v>
      </c>
      <c r="W33" s="17"/>
      <c r="X33" s="17"/>
      <c r="Y33" s="17">
        <v>-24482150164.521053</v>
      </c>
      <c r="Z33" s="17">
        <v>-20172401015.778114</v>
      </c>
      <c r="AA33" s="17">
        <v>-27980105020.186775</v>
      </c>
      <c r="AB33" s="17">
        <v>-23877931928.518127</v>
      </c>
      <c r="AC33" s="17">
        <v>-17799930359.061005</v>
      </c>
      <c r="AD33" s="17">
        <v>-89830368323.544022</v>
      </c>
      <c r="AE33" s="17">
        <v>-24243462425.032749</v>
      </c>
      <c r="AF33" s="17">
        <v>-18317451820.499996</v>
      </c>
      <c r="AG33" s="17">
        <v>-24827802464.840584</v>
      </c>
      <c r="AH33" s="17">
        <v>-20988695310.238579</v>
      </c>
      <c r="AI33" s="17">
        <v>-83364412020.611862</v>
      </c>
      <c r="AJ33" s="17"/>
      <c r="AK33" s="17"/>
      <c r="AL33" s="17">
        <v>-7397608316.2487926</v>
      </c>
      <c r="AM33" s="17">
        <v>-48151506035.96489</v>
      </c>
      <c r="AN33" s="17">
        <v>-42560914245.532745</v>
      </c>
      <c r="AQ33" s="17">
        <v>-14921480050.925949</v>
      </c>
      <c r="AR33" s="17">
        <v>-72030437964.483017</v>
      </c>
      <c r="AS33" s="17">
        <v>-62374716710.373283</v>
      </c>
    </row>
    <row r="34" spans="2:45" x14ac:dyDescent="0.35">
      <c r="B34" s="93" t="s">
        <v>301</v>
      </c>
      <c r="C34" s="93"/>
      <c r="D34" s="93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>
        <v>0</v>
      </c>
      <c r="R34" s="17">
        <v>219185625.18623701</v>
      </c>
      <c r="S34" s="17">
        <v>0</v>
      </c>
      <c r="T34" s="17">
        <v>0</v>
      </c>
      <c r="U34" s="17">
        <v>0</v>
      </c>
      <c r="V34" s="17"/>
      <c r="W34" s="17"/>
      <c r="X34" s="17"/>
      <c r="Y34" s="17">
        <v>0</v>
      </c>
      <c r="Z34" s="17">
        <v>2197245.6899999995</v>
      </c>
      <c r="AA34" s="17">
        <v>5293382.32</v>
      </c>
      <c r="AB34" s="17">
        <v>106979743.27999997</v>
      </c>
      <c r="AC34" s="17">
        <v>20167140.549999982</v>
      </c>
      <c r="AD34" s="17">
        <v>133637511.83999996</v>
      </c>
      <c r="AE34" s="17">
        <v>6724226.54</v>
      </c>
      <c r="AF34" s="17">
        <v>0</v>
      </c>
      <c r="AG34" s="17">
        <v>31458485.609999999</v>
      </c>
      <c r="AH34" s="17">
        <v>17895193.640000001</v>
      </c>
      <c r="AI34" s="17">
        <v>56077905.789999999</v>
      </c>
      <c r="AJ34" s="17"/>
      <c r="AK34" s="17"/>
      <c r="AL34" s="17">
        <v>0</v>
      </c>
      <c r="AM34" s="17">
        <v>7490628.0099999998</v>
      </c>
      <c r="AN34" s="17">
        <v>6724226.54</v>
      </c>
      <c r="AQ34" s="17">
        <v>0</v>
      </c>
      <c r="AR34" s="17">
        <v>114470371.28999998</v>
      </c>
      <c r="AS34" s="17">
        <v>38182712.149999999</v>
      </c>
    </row>
    <row r="35" spans="2:45" x14ac:dyDescent="0.35">
      <c r="B35" s="92" t="s">
        <v>276</v>
      </c>
      <c r="C35" s="92"/>
      <c r="D35" s="92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>
        <v>-2621943910.2399988</v>
      </c>
      <c r="R35" s="17">
        <v>-15867824373.92</v>
      </c>
      <c r="S35" s="17">
        <v>-817070289.57999611</v>
      </c>
      <c r="T35" s="17">
        <v>4786020441.5699978</v>
      </c>
      <c r="U35" s="17">
        <v>1025711458.3899956</v>
      </c>
      <c r="V35" s="17">
        <v>-3546754179.9099975</v>
      </c>
      <c r="W35" s="17"/>
      <c r="X35" s="17"/>
      <c r="Y35" s="17">
        <v>1447907430.4699998</v>
      </c>
      <c r="Z35" s="17">
        <v>-7779762104.5999985</v>
      </c>
      <c r="AA35" s="17">
        <v>-11360591073.090008</v>
      </c>
      <c r="AB35" s="17">
        <v>2717323757.0600071</v>
      </c>
      <c r="AC35" s="17">
        <v>-8345578732.4699993</v>
      </c>
      <c r="AD35" s="17">
        <v>-24769608153.099998</v>
      </c>
      <c r="AE35" s="17">
        <v>10053794830.710001</v>
      </c>
      <c r="AF35" s="17">
        <v>11304291129.000002</v>
      </c>
      <c r="AG35" s="17">
        <v>-14530990898.59</v>
      </c>
      <c r="AH35" s="17">
        <v>5931293767.7599926</v>
      </c>
      <c r="AI35" s="17">
        <v>12758388828.879995</v>
      </c>
      <c r="AJ35" s="17"/>
      <c r="AK35" s="17"/>
      <c r="AL35" s="17">
        <v>3968950151.9900017</v>
      </c>
      <c r="AM35" s="17">
        <v>-19141353177.690006</v>
      </c>
      <c r="AN35" s="17">
        <v>21358085959.710003</v>
      </c>
      <c r="AQ35" s="17">
        <v>4994661610.3799973</v>
      </c>
      <c r="AR35" s="17">
        <v>-16424029420.629999</v>
      </c>
      <c r="AS35" s="17">
        <v>6827095061.1200027</v>
      </c>
    </row>
    <row r="36" spans="2:45" x14ac:dyDescent="0.35">
      <c r="B36" s="92" t="s">
        <v>377</v>
      </c>
      <c r="C36" s="92"/>
      <c r="D36" s="92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18564476</v>
      </c>
      <c r="AF36" s="17">
        <v>0</v>
      </c>
      <c r="AG36" s="17">
        <v>0</v>
      </c>
      <c r="AH36" s="17">
        <v>0</v>
      </c>
      <c r="AI36" s="17">
        <v>18601610.680000305</v>
      </c>
      <c r="AJ36" s="17"/>
      <c r="AK36" s="17"/>
      <c r="AL36" s="17"/>
      <c r="AM36" s="17"/>
      <c r="AN36" s="17">
        <v>18564476</v>
      </c>
      <c r="AQ36" s="17">
        <v>0</v>
      </c>
      <c r="AR36" s="17">
        <v>0</v>
      </c>
      <c r="AS36" s="17">
        <v>18564476</v>
      </c>
    </row>
    <row r="37" spans="2:45" x14ac:dyDescent="0.35">
      <c r="B37" s="92" t="s">
        <v>297</v>
      </c>
      <c r="C37" s="92"/>
      <c r="D37" s="92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>
        <v>9540309519.9325886</v>
      </c>
      <c r="R37" s="17">
        <v>0</v>
      </c>
      <c r="S37" s="17"/>
      <c r="T37" s="17">
        <v>0</v>
      </c>
      <c r="U37" s="17">
        <v>0</v>
      </c>
      <c r="V37" s="17"/>
      <c r="W37" s="17"/>
      <c r="X37" s="17"/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/>
      <c r="AK37" s="17"/>
      <c r="AL37" s="17">
        <v>0</v>
      </c>
      <c r="AM37" s="17">
        <v>0</v>
      </c>
      <c r="AN37" s="17">
        <v>0</v>
      </c>
      <c r="AQ37" s="17">
        <v>0</v>
      </c>
      <c r="AR37" s="17">
        <v>0</v>
      </c>
      <c r="AS37" s="17">
        <v>0</v>
      </c>
    </row>
    <row r="38" spans="2:45" x14ac:dyDescent="0.35">
      <c r="B38" s="92" t="s">
        <v>298</v>
      </c>
      <c r="C38" s="92"/>
      <c r="D38" s="92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>
        <v>-941412429.31139052</v>
      </c>
      <c r="R38" s="17">
        <v>-762254660.82137489</v>
      </c>
      <c r="S38" s="17"/>
      <c r="T38" s="17">
        <v>0</v>
      </c>
      <c r="U38" s="17">
        <v>0</v>
      </c>
      <c r="V38" s="17"/>
      <c r="W38" s="17"/>
      <c r="X38" s="17"/>
      <c r="Y38" s="17">
        <v>0</v>
      </c>
      <c r="Z38" s="17">
        <v>0</v>
      </c>
      <c r="AA38" s="17">
        <v>0</v>
      </c>
      <c r="AB38" s="17">
        <v>0</v>
      </c>
      <c r="AC38" s="17">
        <v>0</v>
      </c>
      <c r="AD38" s="17">
        <v>0</v>
      </c>
      <c r="AE38" s="17">
        <v>0</v>
      </c>
      <c r="AF38" s="17">
        <v>-30300260.999999925</v>
      </c>
      <c r="AG38" s="17">
        <v>0</v>
      </c>
      <c r="AH38" s="17">
        <v>0</v>
      </c>
      <c r="AI38" s="17">
        <v>-29800469.680000037</v>
      </c>
      <c r="AJ38" s="17"/>
      <c r="AK38" s="17"/>
      <c r="AL38" s="17">
        <v>0</v>
      </c>
      <c r="AM38" s="17">
        <v>0</v>
      </c>
      <c r="AN38" s="17">
        <v>-30300260.999999925</v>
      </c>
      <c r="AQ38" s="17">
        <v>0</v>
      </c>
      <c r="AR38" s="17">
        <v>0</v>
      </c>
      <c r="AS38" s="17">
        <v>-30300384.699999928</v>
      </c>
    </row>
    <row r="39" spans="2:45" x14ac:dyDescent="0.35">
      <c r="B39" s="92" t="s">
        <v>302</v>
      </c>
      <c r="C39" s="92"/>
      <c r="D39" s="92"/>
      <c r="Q39" s="17">
        <v>0</v>
      </c>
      <c r="R39" s="17">
        <v>0</v>
      </c>
      <c r="S39" s="17">
        <v>0</v>
      </c>
      <c r="T39" s="17">
        <v>0</v>
      </c>
      <c r="U39" s="17">
        <v>0</v>
      </c>
      <c r="V39" s="17">
        <v>3597257259.2764659</v>
      </c>
      <c r="W39" s="17"/>
      <c r="X39" s="17"/>
      <c r="Y39" s="17">
        <v>3597257259.2764659</v>
      </c>
      <c r="Z39" s="17">
        <v>0</v>
      </c>
      <c r="AA39" s="17">
        <v>0</v>
      </c>
      <c r="AB39" s="17">
        <v>0</v>
      </c>
      <c r="AC39" s="17">
        <v>4764994064.2299995</v>
      </c>
      <c r="AD39" s="17">
        <v>4764994064.2299995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L39" s="17">
        <v>0</v>
      </c>
      <c r="AM39" s="17">
        <v>0</v>
      </c>
      <c r="AN39" s="17">
        <v>0</v>
      </c>
      <c r="AQ39" s="17">
        <v>0</v>
      </c>
      <c r="AR39" s="17">
        <v>0</v>
      </c>
      <c r="AS39" s="17">
        <v>0</v>
      </c>
    </row>
    <row r="40" spans="2:45" x14ac:dyDescent="0.35">
      <c r="B40" s="92" t="s">
        <v>79</v>
      </c>
      <c r="C40" s="92"/>
      <c r="D40" s="92"/>
      <c r="E40" s="40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>
        <v>0</v>
      </c>
      <c r="R40" s="17">
        <v>0</v>
      </c>
      <c r="S40" s="17"/>
      <c r="T40" s="17">
        <v>-33646673.185435422</v>
      </c>
      <c r="U40" s="17">
        <v>0</v>
      </c>
      <c r="V40" s="17"/>
      <c r="W40" s="17"/>
      <c r="X40" s="17"/>
      <c r="Y40" s="17">
        <v>-34379277.609999992</v>
      </c>
      <c r="Z40" s="17">
        <v>0</v>
      </c>
      <c r="AA40" s="17">
        <v>-9540437184</v>
      </c>
      <c r="AB40" s="17">
        <v>-6388942108.0000076</v>
      </c>
      <c r="AC40" s="17">
        <v>0</v>
      </c>
      <c r="AD40" s="17">
        <v>-15929379292.000008</v>
      </c>
      <c r="AE40" s="17">
        <v>-90000000</v>
      </c>
      <c r="AF40" s="17">
        <v>0</v>
      </c>
      <c r="AG40" s="17">
        <v>0</v>
      </c>
      <c r="AH40" s="17">
        <v>0</v>
      </c>
      <c r="AI40" s="17">
        <v>-90000000</v>
      </c>
      <c r="AJ40" s="17"/>
      <c r="AK40" s="17"/>
      <c r="AL40" s="17">
        <v>-33646673.185435422</v>
      </c>
      <c r="AM40" s="17">
        <v>-9540437184</v>
      </c>
      <c r="AN40" s="17">
        <v>-90000000</v>
      </c>
      <c r="AQ40" s="17">
        <v>-34379277.613926619</v>
      </c>
      <c r="AR40" s="17">
        <v>-15929379292.000008</v>
      </c>
      <c r="AS40" s="17">
        <v>-90000000</v>
      </c>
    </row>
    <row r="41" spans="2:45" x14ac:dyDescent="0.35">
      <c r="B41" s="92" t="s">
        <v>80</v>
      </c>
      <c r="C41" s="92"/>
      <c r="D41" s="92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>
        <v>495509327.0000003</v>
      </c>
      <c r="R41" s="17">
        <v>54307281.99999965</v>
      </c>
      <c r="S41" s="17">
        <v>0</v>
      </c>
      <c r="T41" s="17">
        <v>0</v>
      </c>
      <c r="U41" s="17">
        <v>25915714.970000014</v>
      </c>
      <c r="V41" s="17">
        <v>0</v>
      </c>
      <c r="W41" s="17"/>
      <c r="X41" s="17"/>
      <c r="Y41" s="17">
        <v>26104978.280000001</v>
      </c>
      <c r="Z41" s="17">
        <v>40398555.159999996</v>
      </c>
      <c r="AA41" s="17">
        <v>33589303.140000015</v>
      </c>
      <c r="AB41" s="17">
        <v>137749.69999998808</v>
      </c>
      <c r="AC41" s="17">
        <v>0</v>
      </c>
      <c r="AD41" s="17">
        <v>74125608.00000003</v>
      </c>
      <c r="AE41" s="17">
        <v>0</v>
      </c>
      <c r="AF41" s="17">
        <v>0</v>
      </c>
      <c r="AG41" s="17">
        <v>0</v>
      </c>
      <c r="AH41" s="17">
        <v>0</v>
      </c>
      <c r="AI41" s="17">
        <v>0</v>
      </c>
      <c r="AJ41" s="17"/>
      <c r="AK41" s="17"/>
      <c r="AL41" s="17">
        <v>0</v>
      </c>
      <c r="AM41" s="17">
        <v>73987858.300000012</v>
      </c>
      <c r="AN41" s="17">
        <v>0</v>
      </c>
      <c r="AQ41" s="17">
        <v>25915714.970000014</v>
      </c>
      <c r="AR41" s="17">
        <v>74125608</v>
      </c>
      <c r="AS41" s="17">
        <v>0</v>
      </c>
    </row>
    <row r="42" spans="2:45" x14ac:dyDescent="0.35">
      <c r="B42" s="92" t="s">
        <v>303</v>
      </c>
      <c r="C42" s="92"/>
      <c r="D42" s="92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>
        <v>0</v>
      </c>
      <c r="R42" s="17">
        <v>0</v>
      </c>
      <c r="S42" s="17">
        <v>0</v>
      </c>
      <c r="T42" s="17">
        <v>0</v>
      </c>
      <c r="U42" s="17">
        <v>0</v>
      </c>
      <c r="V42" s="17">
        <v>46359094.649999999</v>
      </c>
      <c r="W42" s="17"/>
      <c r="X42" s="17"/>
      <c r="Y42" s="17">
        <v>46359094.649999999</v>
      </c>
      <c r="Z42" s="17">
        <v>0</v>
      </c>
      <c r="AA42" s="17">
        <v>0</v>
      </c>
      <c r="AB42" s="17">
        <v>0</v>
      </c>
      <c r="AC42" s="17">
        <v>0</v>
      </c>
      <c r="AD42" s="17">
        <v>0</v>
      </c>
      <c r="AE42" s="17">
        <v>0</v>
      </c>
      <c r="AF42" s="17">
        <v>0</v>
      </c>
      <c r="AG42" s="17">
        <v>0</v>
      </c>
      <c r="AH42" s="17">
        <v>0</v>
      </c>
      <c r="AI42" s="17">
        <v>0</v>
      </c>
      <c r="AJ42" s="17"/>
      <c r="AK42" s="17"/>
      <c r="AL42" s="17">
        <v>0</v>
      </c>
      <c r="AM42" s="17">
        <v>0</v>
      </c>
      <c r="AN42" s="17">
        <v>0</v>
      </c>
      <c r="AQ42" s="17">
        <v>0</v>
      </c>
      <c r="AR42" s="17">
        <v>0</v>
      </c>
      <c r="AS42" s="17">
        <v>0</v>
      </c>
    </row>
    <row r="43" spans="2:45" x14ac:dyDescent="0.35">
      <c r="B43" s="88" t="s">
        <v>81</v>
      </c>
      <c r="C43" s="88"/>
      <c r="D43" s="88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>
        <v>1317605022.6383653</v>
      </c>
      <c r="R43" s="17">
        <v>1932303965.9899995</v>
      </c>
      <c r="S43" s="17">
        <v>300230182.69102955</v>
      </c>
      <c r="T43" s="17">
        <v>930957930.06400084</v>
      </c>
      <c r="U43" s="17">
        <v>575421645.32299995</v>
      </c>
      <c r="V43" s="17">
        <v>181132837.37000084</v>
      </c>
      <c r="W43" s="17"/>
      <c r="X43" s="17"/>
      <c r="Y43" s="17">
        <v>1986742595.4480312</v>
      </c>
      <c r="Z43" s="17">
        <v>223793787.9430002</v>
      </c>
      <c r="AA43" s="17">
        <v>470396856.06001496</v>
      </c>
      <c r="AB43" s="17">
        <v>87234878.891998887</v>
      </c>
      <c r="AC43" s="17">
        <v>978433356.53299785</v>
      </c>
      <c r="AD43" s="17">
        <v>1758858879.4280119</v>
      </c>
      <c r="AE43" s="17">
        <v>545259975.47836637</v>
      </c>
      <c r="AF43" s="17">
        <v>91718369.688323259</v>
      </c>
      <c r="AG43" s="17">
        <v>1262551015.7189395</v>
      </c>
      <c r="AH43" s="17">
        <v>191676410.61408806</v>
      </c>
      <c r="AI43" s="17">
        <v>2092205771.4997172</v>
      </c>
      <c r="AJ43" s="17"/>
      <c r="AK43" s="17"/>
      <c r="AL43" s="17">
        <v>1231188112.7550304</v>
      </c>
      <c r="AM43" s="17">
        <v>694190644.00301516</v>
      </c>
      <c r="AN43" s="17">
        <v>636978345.16668963</v>
      </c>
      <c r="AQ43" s="17">
        <v>1805609758.0780303</v>
      </c>
      <c r="AR43" s="17">
        <v>781425522.89501405</v>
      </c>
      <c r="AS43" s="17">
        <v>1899529360.8856292</v>
      </c>
    </row>
    <row r="44" spans="2:45" x14ac:dyDescent="0.35">
      <c r="B44" s="88" t="s">
        <v>326</v>
      </c>
      <c r="C44" s="88"/>
      <c r="D44" s="88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>
        <v>0</v>
      </c>
      <c r="R44" s="17">
        <v>0</v>
      </c>
      <c r="S44" s="17">
        <v>0</v>
      </c>
      <c r="T44" s="17">
        <v>0</v>
      </c>
      <c r="U44" s="17">
        <v>0</v>
      </c>
      <c r="V44" s="17">
        <v>0</v>
      </c>
      <c r="W44" s="17"/>
      <c r="X44" s="17"/>
      <c r="Y44" s="17">
        <v>0</v>
      </c>
      <c r="Z44" s="17">
        <v>0</v>
      </c>
      <c r="AA44" s="17">
        <v>0</v>
      </c>
      <c r="AB44" s="17">
        <v>-950000000</v>
      </c>
      <c r="AC44" s="17">
        <v>0</v>
      </c>
      <c r="AD44" s="17">
        <v>-950000000</v>
      </c>
      <c r="AE44" s="17">
        <v>0</v>
      </c>
      <c r="AF44" s="17">
        <v>0</v>
      </c>
      <c r="AG44" s="17">
        <v>0</v>
      </c>
      <c r="AH44" s="17">
        <v>-54765312</v>
      </c>
      <c r="AI44" s="17">
        <v>-54765312</v>
      </c>
      <c r="AJ44" s="17"/>
      <c r="AK44" s="17"/>
      <c r="AL44" s="17">
        <v>0</v>
      </c>
      <c r="AM44" s="17">
        <v>0</v>
      </c>
      <c r="AN44" s="17">
        <v>0</v>
      </c>
      <c r="AQ44" s="17">
        <v>0</v>
      </c>
      <c r="AR44" s="17">
        <v>-950000000</v>
      </c>
      <c r="AS44" s="17">
        <v>0</v>
      </c>
    </row>
    <row r="45" spans="2:45" x14ac:dyDescent="0.35">
      <c r="B45" s="88" t="s">
        <v>6</v>
      </c>
      <c r="C45" s="88"/>
      <c r="D45" s="88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>
        <v>0</v>
      </c>
      <c r="R45" s="17">
        <v>0</v>
      </c>
      <c r="S45" s="17">
        <v>0</v>
      </c>
      <c r="T45" s="17">
        <v>0</v>
      </c>
      <c r="U45" s="17">
        <v>0</v>
      </c>
      <c r="V45" s="17">
        <v>0</v>
      </c>
      <c r="W45" s="17">
        <v>0</v>
      </c>
      <c r="X45" s="17">
        <v>0</v>
      </c>
      <c r="Y45" s="17">
        <v>0</v>
      </c>
      <c r="Z45" s="17">
        <v>0</v>
      </c>
      <c r="AA45" s="17">
        <v>0</v>
      </c>
      <c r="AB45" s="17">
        <v>0</v>
      </c>
      <c r="AC45" s="17">
        <v>0</v>
      </c>
      <c r="AD45" s="17">
        <v>0</v>
      </c>
      <c r="AE45" s="17">
        <v>0</v>
      </c>
      <c r="AF45" s="17">
        <v>0</v>
      </c>
      <c r="AG45" s="17">
        <v>-2914627712</v>
      </c>
      <c r="AH45" s="17">
        <v>0</v>
      </c>
      <c r="AI45" s="17">
        <v>-2914627712</v>
      </c>
      <c r="AJ45" s="17"/>
      <c r="AK45" s="17"/>
      <c r="AL45" s="17">
        <v>0</v>
      </c>
      <c r="AM45" s="17">
        <v>0</v>
      </c>
      <c r="AN45" s="17">
        <v>0</v>
      </c>
      <c r="AQ45" s="17">
        <v>0</v>
      </c>
      <c r="AR45" s="17">
        <v>0</v>
      </c>
      <c r="AS45" s="17">
        <v>-2914627712</v>
      </c>
    </row>
    <row r="46" spans="2:45" x14ac:dyDescent="0.35">
      <c r="B46" s="88" t="s">
        <v>404</v>
      </c>
      <c r="C46" s="88"/>
      <c r="D46" s="88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>
        <v>0</v>
      </c>
      <c r="R46" s="17">
        <v>0</v>
      </c>
      <c r="S46" s="17">
        <v>0</v>
      </c>
      <c r="T46" s="17">
        <v>0</v>
      </c>
      <c r="U46" s="17">
        <v>0</v>
      </c>
      <c r="V46" s="17">
        <v>0</v>
      </c>
      <c r="W46" s="17"/>
      <c r="X46" s="17"/>
      <c r="Y46" s="17">
        <v>0</v>
      </c>
      <c r="Z46" s="17">
        <v>0</v>
      </c>
      <c r="AA46" s="17">
        <v>0</v>
      </c>
      <c r="AB46" s="17">
        <v>0</v>
      </c>
      <c r="AC46" s="17">
        <v>0</v>
      </c>
      <c r="AD46" s="17">
        <v>0</v>
      </c>
      <c r="AE46" s="17">
        <v>0</v>
      </c>
      <c r="AF46" s="17">
        <v>-352532700.88395536</v>
      </c>
      <c r="AG46" s="17">
        <v>0</v>
      </c>
      <c r="AH46" s="17">
        <v>-96217094.505035639</v>
      </c>
      <c r="AI46" s="17">
        <v>-448749795.00257689</v>
      </c>
      <c r="AJ46" s="17"/>
      <c r="AK46" s="17"/>
      <c r="AL46" s="17">
        <v>0</v>
      </c>
      <c r="AM46" s="17">
        <v>0</v>
      </c>
      <c r="AN46" s="17">
        <v>-352532700.88395536</v>
      </c>
      <c r="AQ46" s="17">
        <v>0</v>
      </c>
      <c r="AR46" s="17">
        <v>0</v>
      </c>
      <c r="AS46" s="17">
        <v>-352532700.49754125</v>
      </c>
    </row>
    <row r="47" spans="2:45" x14ac:dyDescent="0.35">
      <c r="B47" s="94" t="s">
        <v>290</v>
      </c>
      <c r="C47" s="94"/>
      <c r="D47" s="95"/>
      <c r="E47" s="96" t="s">
        <v>265</v>
      </c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21">
        <v>-53408131398.869957</v>
      </c>
      <c r="R47" s="21">
        <v>-53724245965.124329</v>
      </c>
      <c r="S47" s="21">
        <v>-2477589897.8675265</v>
      </c>
      <c r="T47" s="21">
        <v>246473173.17833006</v>
      </c>
      <c r="U47" s="21">
        <v>-5895822915.9941626</v>
      </c>
      <c r="V47" s="21">
        <f>-9284975102.20864+10^6</f>
        <v>-9283975102.2086391</v>
      </c>
      <c r="W47" s="22"/>
      <c r="X47" s="22"/>
      <c r="Y47" s="21">
        <v>-17412158084.006554</v>
      </c>
      <c r="Z47" s="21">
        <v>-27685773531.585114</v>
      </c>
      <c r="AA47" s="21">
        <v>-48371853735.756775</v>
      </c>
      <c r="AB47" s="21">
        <v>-28306197907.586132</v>
      </c>
      <c r="AC47" s="21">
        <v>-20382914530.218006</v>
      </c>
      <c r="AD47" s="21">
        <v>-124746739705.14603</v>
      </c>
      <c r="AE47" s="21">
        <v>-13708118916.30438</v>
      </c>
      <c r="AF47" s="21">
        <v>-7305275283.6956263</v>
      </c>
      <c r="AG47" s="21">
        <v>-40980411697.41523</v>
      </c>
      <c r="AH47" s="21">
        <v>-14998812344.729534</v>
      </c>
      <c r="AI47" s="21">
        <v>-71978081192.444717</v>
      </c>
      <c r="AJ47" s="96"/>
      <c r="AK47" s="96"/>
      <c r="AL47" s="21">
        <v>-2232116724.6891956</v>
      </c>
      <c r="AM47" s="21">
        <v>-76057627267.341873</v>
      </c>
      <c r="AN47" s="21">
        <v>-21012544200.000008</v>
      </c>
      <c r="AQ47" s="21">
        <v>-8128472245.1118479</v>
      </c>
      <c r="AR47" s="21">
        <v>-104363825174.92801</v>
      </c>
      <c r="AS47" s="21">
        <v>-56978805897.415192</v>
      </c>
    </row>
    <row r="48" spans="2:45" x14ac:dyDescent="0.35">
      <c r="B48" s="94"/>
      <c r="C48" s="94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22"/>
      <c r="R48" s="22"/>
      <c r="S48" s="95"/>
      <c r="T48" s="95"/>
      <c r="U48" s="95"/>
      <c r="V48" s="95"/>
      <c r="W48" s="95"/>
      <c r="X48" s="95"/>
      <c r="Y48" s="22"/>
      <c r="Z48" s="95"/>
      <c r="AA48" s="95"/>
      <c r="AB48" s="95"/>
      <c r="AC48" s="95"/>
      <c r="AD48" s="22"/>
      <c r="AE48" s="22"/>
      <c r="AF48" s="22"/>
      <c r="AG48" s="22"/>
      <c r="AH48" s="22"/>
      <c r="AI48" s="95"/>
      <c r="AJ48" s="95"/>
      <c r="AK48" s="95"/>
      <c r="AL48" s="95"/>
      <c r="AM48" s="95"/>
      <c r="AN48" s="95"/>
      <c r="AQ48" s="95"/>
      <c r="AR48" s="95"/>
      <c r="AS48" s="95"/>
    </row>
    <row r="49" spans="2:45" x14ac:dyDescent="0.35">
      <c r="B49" s="94"/>
      <c r="C49" s="94"/>
      <c r="D49" s="94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23"/>
      <c r="R49" s="23"/>
      <c r="S49" s="40"/>
      <c r="T49" s="40"/>
      <c r="U49" s="40"/>
      <c r="V49" s="40"/>
      <c r="W49" s="40"/>
      <c r="X49" s="40"/>
      <c r="Y49" s="23"/>
      <c r="Z49" s="40"/>
      <c r="AA49" s="40"/>
      <c r="AB49" s="40"/>
      <c r="AC49" s="40"/>
      <c r="AD49" s="23"/>
      <c r="AE49" s="23"/>
      <c r="AF49" s="23"/>
      <c r="AG49" s="23"/>
      <c r="AH49" s="23"/>
      <c r="AI49" s="40"/>
      <c r="AJ49" s="40"/>
      <c r="AK49" s="40"/>
      <c r="AL49" s="40"/>
      <c r="AM49" s="40"/>
      <c r="AN49" s="40"/>
      <c r="AQ49" s="40"/>
      <c r="AR49" s="40"/>
      <c r="AS49" s="40"/>
    </row>
    <row r="50" spans="2:45" x14ac:dyDescent="0.35">
      <c r="B50" s="87" t="s">
        <v>82</v>
      </c>
      <c r="C50" s="87"/>
      <c r="D50" s="87"/>
      <c r="Q50" s="24"/>
      <c r="R50" s="24"/>
      <c r="Y50" s="24"/>
      <c r="AD50" s="24"/>
      <c r="AE50" s="24"/>
      <c r="AF50" s="24"/>
      <c r="AG50" s="24"/>
      <c r="AH50" s="24"/>
    </row>
    <row r="51" spans="2:45" x14ac:dyDescent="0.35">
      <c r="B51" s="92" t="s">
        <v>373</v>
      </c>
      <c r="C51" s="92"/>
      <c r="D51" s="92"/>
      <c r="E51" s="40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>
        <v>0</v>
      </c>
      <c r="R51" s="17">
        <v>0</v>
      </c>
      <c r="S51" s="17">
        <v>0</v>
      </c>
      <c r="T51" s="17">
        <v>0</v>
      </c>
      <c r="U51" s="17">
        <v>0</v>
      </c>
      <c r="V51" s="17">
        <v>0</v>
      </c>
      <c r="W51" s="17"/>
      <c r="X51" s="17"/>
      <c r="Y51" s="17">
        <v>0</v>
      </c>
      <c r="Z51" s="17">
        <v>0</v>
      </c>
      <c r="AA51" s="17">
        <v>68504999085.466843</v>
      </c>
      <c r="AB51" s="17">
        <v>-526699403.2461853</v>
      </c>
      <c r="AC51" s="17">
        <v>0</v>
      </c>
      <c r="AD51" s="17">
        <v>67977545369.522949</v>
      </c>
      <c r="AE51" s="17">
        <v>0</v>
      </c>
      <c r="AF51" s="17">
        <v>0</v>
      </c>
      <c r="AG51" s="17">
        <v>0</v>
      </c>
      <c r="AH51" s="17"/>
      <c r="AI51" s="17">
        <v>0</v>
      </c>
      <c r="AJ51" s="17"/>
      <c r="AK51" s="17"/>
      <c r="AL51" s="17">
        <v>0</v>
      </c>
      <c r="AM51" s="17">
        <v>68504999085.466843</v>
      </c>
      <c r="AN51" s="17">
        <v>0</v>
      </c>
      <c r="AQ51" s="17">
        <v>0</v>
      </c>
      <c r="AR51" s="17">
        <v>67978299682.220657</v>
      </c>
      <c r="AS51" s="17">
        <v>0</v>
      </c>
    </row>
    <row r="52" spans="2:45" x14ac:dyDescent="0.35">
      <c r="B52" s="92" t="s">
        <v>299</v>
      </c>
      <c r="C52" s="92"/>
      <c r="D52" s="92"/>
      <c r="E52" s="40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>
        <v>559652711.11454642</v>
      </c>
      <c r="R52" s="17">
        <v>0</v>
      </c>
      <c r="S52" s="17">
        <v>0</v>
      </c>
      <c r="T52" s="17">
        <v>0</v>
      </c>
      <c r="U52" s="17">
        <v>0</v>
      </c>
      <c r="V52" s="17">
        <v>0</v>
      </c>
      <c r="W52" s="17"/>
      <c r="X52" s="17"/>
      <c r="Y52" s="17">
        <v>0</v>
      </c>
      <c r="Z52" s="17">
        <v>0</v>
      </c>
      <c r="AA52" s="17">
        <v>0</v>
      </c>
      <c r="AB52" s="17">
        <v>0</v>
      </c>
      <c r="AC52" s="17">
        <v>21488320.800605774</v>
      </c>
      <c r="AD52" s="17">
        <v>21219374.605529785</v>
      </c>
      <c r="AE52" s="17">
        <v>14492100</v>
      </c>
      <c r="AF52" s="17">
        <v>0</v>
      </c>
      <c r="AG52" s="17">
        <v>0</v>
      </c>
      <c r="AH52" s="17">
        <v>0</v>
      </c>
      <c r="AI52" s="17">
        <v>14492100</v>
      </c>
      <c r="AJ52" s="17"/>
      <c r="AK52" s="17"/>
      <c r="AL52" s="17">
        <v>0</v>
      </c>
      <c r="AM52" s="17">
        <v>0</v>
      </c>
      <c r="AN52" s="17">
        <v>14492100</v>
      </c>
      <c r="AQ52" s="17">
        <v>0</v>
      </c>
      <c r="AR52" s="17">
        <v>0</v>
      </c>
      <c r="AS52" s="17">
        <v>14492100</v>
      </c>
    </row>
    <row r="53" spans="2:45" x14ac:dyDescent="0.35">
      <c r="B53" s="92" t="s">
        <v>327</v>
      </c>
      <c r="C53" s="92"/>
      <c r="D53" s="92"/>
      <c r="E53" s="40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>
        <v>0</v>
      </c>
      <c r="R53" s="17">
        <v>0</v>
      </c>
      <c r="S53" s="17">
        <v>0</v>
      </c>
      <c r="T53" s="17">
        <v>0</v>
      </c>
      <c r="U53" s="17">
        <v>0</v>
      </c>
      <c r="V53" s="17">
        <v>0</v>
      </c>
      <c r="W53" s="17"/>
      <c r="X53" s="17"/>
      <c r="Y53" s="17">
        <v>0</v>
      </c>
      <c r="Z53" s="17">
        <v>0</v>
      </c>
      <c r="AA53" s="17">
        <v>-19608996000</v>
      </c>
      <c r="AB53" s="17">
        <v>0</v>
      </c>
      <c r="AC53" s="17">
        <v>0</v>
      </c>
      <c r="AD53" s="17">
        <v>-19608996000</v>
      </c>
      <c r="AE53" s="17">
        <v>0</v>
      </c>
      <c r="AF53" s="17">
        <v>0</v>
      </c>
      <c r="AG53" s="17">
        <v>0</v>
      </c>
      <c r="AH53" s="17">
        <v>0</v>
      </c>
      <c r="AI53" s="17">
        <v>0</v>
      </c>
      <c r="AJ53" s="17"/>
      <c r="AK53" s="17"/>
      <c r="AL53" s="17">
        <v>0</v>
      </c>
      <c r="AM53" s="17">
        <v>-19608996000</v>
      </c>
      <c r="AN53" s="17">
        <v>0</v>
      </c>
      <c r="AQ53" s="17">
        <v>0</v>
      </c>
      <c r="AR53" s="17">
        <v>-19608996000</v>
      </c>
      <c r="AS53" s="17">
        <v>0</v>
      </c>
    </row>
    <row r="54" spans="2:45" x14ac:dyDescent="0.35">
      <c r="B54" s="92" t="s">
        <v>266</v>
      </c>
      <c r="C54" s="92"/>
      <c r="D54" s="92"/>
      <c r="E54" s="40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>
        <v>0</v>
      </c>
      <c r="R54" s="17">
        <v>-736360821.64753258</v>
      </c>
      <c r="S54" s="17">
        <v>0</v>
      </c>
      <c r="T54" s="17">
        <v>0</v>
      </c>
      <c r="U54" s="17">
        <v>0</v>
      </c>
      <c r="V54" s="17">
        <v>0</v>
      </c>
      <c r="W54" s="17"/>
      <c r="X54" s="17"/>
      <c r="Y54" s="17">
        <v>0</v>
      </c>
      <c r="Z54" s="17">
        <v>0</v>
      </c>
      <c r="AA54" s="17">
        <v>1036161600.125468</v>
      </c>
      <c r="AB54" s="17">
        <v>34898349.624028921</v>
      </c>
      <c r="AC54" s="17">
        <v>0</v>
      </c>
      <c r="AD54" s="17">
        <v>0</v>
      </c>
      <c r="AE54" s="17">
        <v>0</v>
      </c>
      <c r="AF54" s="17">
        <v>0</v>
      </c>
      <c r="AG54" s="17">
        <v>0</v>
      </c>
      <c r="AH54" s="17">
        <v>0</v>
      </c>
      <c r="AI54" s="17">
        <v>0</v>
      </c>
      <c r="AJ54" s="17"/>
      <c r="AK54" s="17"/>
      <c r="AL54" s="17">
        <v>0</v>
      </c>
      <c r="AM54" s="17">
        <v>1036161600.125468</v>
      </c>
      <c r="AN54" s="17">
        <v>0</v>
      </c>
      <c r="AQ54" s="17">
        <v>0</v>
      </c>
      <c r="AR54" s="17">
        <v>1071059949.7494969</v>
      </c>
      <c r="AS54" s="17">
        <v>0</v>
      </c>
    </row>
    <row r="55" spans="2:45" x14ac:dyDescent="0.35">
      <c r="B55" s="92" t="s">
        <v>267</v>
      </c>
      <c r="C55" s="92"/>
      <c r="D55" s="92"/>
      <c r="E55" s="40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>
        <v>0</v>
      </c>
      <c r="R55" s="17">
        <v>846267700</v>
      </c>
      <c r="S55" s="17">
        <v>0</v>
      </c>
      <c r="T55" s="17">
        <v>-886727892.48977649</v>
      </c>
      <c r="U55" s="17">
        <v>-606404494.54799354</v>
      </c>
      <c r="V55" s="17">
        <v>1493132387.03777</v>
      </c>
      <c r="W55" s="17"/>
      <c r="X55" s="17"/>
      <c r="Y55" s="17">
        <v>-1515708978.66484</v>
      </c>
      <c r="Z55" s="17">
        <v>0</v>
      </c>
      <c r="AA55" s="17">
        <v>-736406528.46739984</v>
      </c>
      <c r="AB55" s="17">
        <v>-4675652.5864491463</v>
      </c>
      <c r="AC55" s="17">
        <v>0</v>
      </c>
      <c r="AD55" s="17">
        <v>0</v>
      </c>
      <c r="AE55" s="17">
        <v>0</v>
      </c>
      <c r="AF55" s="17">
        <v>0</v>
      </c>
      <c r="AG55" s="17">
        <v>-2614019.1423212737</v>
      </c>
      <c r="AH55" s="17">
        <v>0</v>
      </c>
      <c r="AI55" s="17">
        <v>0</v>
      </c>
      <c r="AJ55" s="17"/>
      <c r="AK55" s="17"/>
      <c r="AL55" s="17">
        <v>-886727892.48977649</v>
      </c>
      <c r="AM55" s="17">
        <v>-736406528.46740007</v>
      </c>
      <c r="AN55" s="17">
        <v>-33984350.293927729</v>
      </c>
      <c r="AQ55" s="17">
        <v>-1493132387.03777</v>
      </c>
      <c r="AR55" s="17">
        <v>-741082181.05384898</v>
      </c>
      <c r="AS55" s="17">
        <v>-36598369.436249003</v>
      </c>
    </row>
    <row r="56" spans="2:45" x14ac:dyDescent="0.35">
      <c r="B56" s="92" t="s">
        <v>300</v>
      </c>
      <c r="C56" s="92"/>
      <c r="D56" s="92"/>
      <c r="E56" s="40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>
        <v>0</v>
      </c>
      <c r="R56" s="17">
        <v>0</v>
      </c>
      <c r="S56" s="17">
        <v>0</v>
      </c>
      <c r="T56" s="17">
        <v>0</v>
      </c>
      <c r="U56" s="17">
        <v>0</v>
      </c>
      <c r="V56" s="17">
        <v>0</v>
      </c>
      <c r="W56" s="17">
        <v>0</v>
      </c>
      <c r="X56" s="17">
        <v>0</v>
      </c>
      <c r="Y56" s="17">
        <v>0</v>
      </c>
      <c r="Z56" s="17">
        <v>397846140.51480341</v>
      </c>
      <c r="AA56" s="17">
        <v>-397846140.51480341</v>
      </c>
      <c r="AB56" s="17"/>
      <c r="AC56" s="17"/>
      <c r="AD56" s="17"/>
      <c r="AE56" s="17">
        <v>0</v>
      </c>
      <c r="AF56" s="17">
        <v>0</v>
      </c>
      <c r="AG56" s="17">
        <v>0</v>
      </c>
      <c r="AH56" s="17">
        <v>0</v>
      </c>
      <c r="AI56" s="17">
        <v>0</v>
      </c>
      <c r="AJ56" s="17"/>
      <c r="AK56" s="17"/>
      <c r="AL56" s="17"/>
      <c r="AM56" s="17">
        <v>0</v>
      </c>
      <c r="AN56" s="17">
        <v>0</v>
      </c>
      <c r="AQ56" s="17"/>
      <c r="AR56" s="17"/>
      <c r="AS56" s="17">
        <v>0</v>
      </c>
    </row>
    <row r="57" spans="2:45" x14ac:dyDescent="0.35">
      <c r="B57" s="92" t="s">
        <v>378</v>
      </c>
      <c r="C57" s="92"/>
      <c r="D57" s="92"/>
      <c r="E57" s="40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>
        <v>0</v>
      </c>
      <c r="R57" s="17">
        <v>0</v>
      </c>
      <c r="S57" s="17">
        <v>0</v>
      </c>
      <c r="T57" s="17">
        <v>0</v>
      </c>
      <c r="U57" s="17">
        <v>0</v>
      </c>
      <c r="V57" s="17">
        <v>0</v>
      </c>
      <c r="W57" s="17">
        <v>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1629412495.9483562</v>
      </c>
      <c r="AF57" s="17">
        <v>7929705995.6113129</v>
      </c>
      <c r="AG57" s="17">
        <v>7088587852.9318962</v>
      </c>
      <c r="AH57" s="17">
        <v>1110236967.2557755</v>
      </c>
      <c r="AI57" s="17">
        <v>17757943311.747341</v>
      </c>
      <c r="AJ57" s="17"/>
      <c r="AK57" s="17"/>
      <c r="AL57" s="17"/>
      <c r="AM57" s="17">
        <v>0</v>
      </c>
      <c r="AN57" s="17">
        <v>9559118491.5596695</v>
      </c>
      <c r="AQ57" s="17"/>
      <c r="AR57" s="17"/>
      <c r="AS57" s="17">
        <v>16647706344.491566</v>
      </c>
    </row>
    <row r="58" spans="2:45" x14ac:dyDescent="0.35">
      <c r="B58" s="92" t="s">
        <v>434</v>
      </c>
      <c r="C58" s="92"/>
      <c r="D58" s="92"/>
      <c r="E58" s="40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>
        <v>0</v>
      </c>
      <c r="R58" s="17">
        <v>0</v>
      </c>
      <c r="S58" s="17">
        <v>0</v>
      </c>
      <c r="T58" s="17">
        <v>0</v>
      </c>
      <c r="U58" s="17">
        <v>0</v>
      </c>
      <c r="V58" s="17">
        <v>0</v>
      </c>
      <c r="W58" s="17"/>
      <c r="X58" s="17"/>
      <c r="Y58" s="17">
        <v>0</v>
      </c>
      <c r="Z58" s="17">
        <v>0</v>
      </c>
      <c r="AA58" s="17">
        <v>0</v>
      </c>
      <c r="AB58" s="17">
        <v>0</v>
      </c>
      <c r="AC58" s="17">
        <v>-1314646850.5109768</v>
      </c>
      <c r="AD58" s="17">
        <v>-1314646850.5109768</v>
      </c>
      <c r="AE58" s="17">
        <v>-1172710149.5178094</v>
      </c>
      <c r="AF58" s="17">
        <v>-5008820929.8053303</v>
      </c>
      <c r="AG58" s="17">
        <v>-3876259194.142745</v>
      </c>
      <c r="AH58" s="17">
        <v>-3217833616.3602276</v>
      </c>
      <c r="AI58" s="17">
        <v>-13275623889.826113</v>
      </c>
      <c r="AJ58" s="17"/>
      <c r="AK58" s="17"/>
      <c r="AL58" s="17"/>
      <c r="AM58" s="17">
        <v>0</v>
      </c>
      <c r="AN58" s="17">
        <v>-6181531079.3231401</v>
      </c>
      <c r="AQ58" s="17"/>
      <c r="AR58" s="17"/>
      <c r="AS58" s="17">
        <v>-10057790273.465885</v>
      </c>
    </row>
    <row r="59" spans="2:45" x14ac:dyDescent="0.35">
      <c r="B59" s="92" t="s">
        <v>266</v>
      </c>
      <c r="C59" s="92"/>
      <c r="D59" s="92"/>
      <c r="E59" s="40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>
        <v>0</v>
      </c>
      <c r="R59" s="17">
        <v>0</v>
      </c>
      <c r="S59" s="17">
        <v>0</v>
      </c>
      <c r="T59" s="17">
        <v>0</v>
      </c>
      <c r="U59" s="17">
        <v>0</v>
      </c>
      <c r="V59" s="17">
        <v>0</v>
      </c>
      <c r="W59" s="17"/>
      <c r="X59" s="17"/>
      <c r="Y59" s="17">
        <v>0</v>
      </c>
      <c r="Z59" s="17">
        <v>0</v>
      </c>
      <c r="AA59" s="17">
        <v>0</v>
      </c>
      <c r="AB59" s="17">
        <v>0</v>
      </c>
      <c r="AC59" s="17">
        <v>378943728.90203142</v>
      </c>
      <c r="AD59" s="17">
        <v>1450003678.6515284</v>
      </c>
      <c r="AE59" s="17">
        <v>0</v>
      </c>
      <c r="AF59" s="17">
        <v>0</v>
      </c>
      <c r="AG59" s="17">
        <v>0</v>
      </c>
      <c r="AH59" s="17">
        <v>0</v>
      </c>
      <c r="AI59" s="17">
        <v>0</v>
      </c>
      <c r="AJ59" s="17"/>
      <c r="AK59" s="17"/>
      <c r="AL59" s="17"/>
      <c r="AM59" s="17">
        <v>0</v>
      </c>
      <c r="AN59" s="17">
        <v>0</v>
      </c>
      <c r="AQ59" s="17"/>
      <c r="AR59" s="17"/>
      <c r="AS59" s="17">
        <v>0</v>
      </c>
    </row>
    <row r="60" spans="2:45" x14ac:dyDescent="0.35">
      <c r="B60" s="92" t="s">
        <v>274</v>
      </c>
      <c r="C60" s="92"/>
      <c r="D60" s="92"/>
      <c r="E60" s="40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>
        <v>0</v>
      </c>
      <c r="R60" s="17">
        <v>0</v>
      </c>
      <c r="S60" s="17">
        <v>0</v>
      </c>
      <c r="T60" s="17">
        <v>0</v>
      </c>
      <c r="U60" s="17">
        <v>0</v>
      </c>
      <c r="V60" s="17">
        <v>7829718</v>
      </c>
      <c r="W60" s="17"/>
      <c r="X60" s="17"/>
      <c r="Y60" s="17">
        <v>7829718</v>
      </c>
      <c r="Z60" s="17">
        <v>0</v>
      </c>
      <c r="AA60" s="17">
        <v>0</v>
      </c>
      <c r="AB60" s="17">
        <v>0</v>
      </c>
      <c r="AC60" s="17">
        <v>0</v>
      </c>
      <c r="AD60" s="17">
        <v>0</v>
      </c>
      <c r="AE60" s="17">
        <v>0</v>
      </c>
      <c r="AF60" s="17">
        <v>0</v>
      </c>
      <c r="AG60" s="17">
        <v>0</v>
      </c>
      <c r="AH60" s="17">
        <v>0</v>
      </c>
      <c r="AI60" s="17">
        <v>0</v>
      </c>
      <c r="AJ60" s="17"/>
      <c r="AK60" s="17"/>
      <c r="AL60" s="17">
        <v>0</v>
      </c>
      <c r="AM60" s="17">
        <v>0</v>
      </c>
      <c r="AN60" s="17">
        <v>0</v>
      </c>
      <c r="AQ60" s="17">
        <v>0</v>
      </c>
      <c r="AR60" s="17">
        <v>0</v>
      </c>
      <c r="AS60" s="17">
        <v>0</v>
      </c>
    </row>
    <row r="61" spans="2:45" x14ac:dyDescent="0.35">
      <c r="B61" s="92" t="s">
        <v>435</v>
      </c>
      <c r="C61" s="92"/>
      <c r="D61" s="92"/>
      <c r="E61" s="40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>
        <v>0</v>
      </c>
      <c r="R61" s="17">
        <v>0</v>
      </c>
      <c r="S61" s="17">
        <v>0</v>
      </c>
      <c r="T61" s="17">
        <v>0</v>
      </c>
      <c r="U61" s="17">
        <v>0</v>
      </c>
      <c r="V61" s="17">
        <v>0</v>
      </c>
      <c r="W61" s="17">
        <v>0</v>
      </c>
      <c r="X61" s="17">
        <v>0</v>
      </c>
      <c r="Y61" s="17">
        <v>0</v>
      </c>
      <c r="Z61" s="17">
        <v>0</v>
      </c>
      <c r="AA61" s="17">
        <v>0</v>
      </c>
      <c r="AB61" s="17">
        <v>0</v>
      </c>
      <c r="AC61" s="17">
        <v>0</v>
      </c>
      <c r="AD61" s="17">
        <v>0</v>
      </c>
      <c r="AE61" s="17">
        <v>0</v>
      </c>
      <c r="AF61" s="17">
        <v>0</v>
      </c>
      <c r="AG61" s="17">
        <v>-980369918.30250001</v>
      </c>
      <c r="AH61" s="17">
        <v>0</v>
      </c>
      <c r="AI61" s="17">
        <v>-980369918.30250001</v>
      </c>
      <c r="AJ61" s="17"/>
      <c r="AK61" s="17"/>
      <c r="AL61" s="17">
        <v>0</v>
      </c>
      <c r="AM61" s="17">
        <v>0</v>
      </c>
      <c r="AN61" s="17">
        <v>0</v>
      </c>
      <c r="AQ61" s="17">
        <v>0</v>
      </c>
      <c r="AR61" s="17">
        <v>0</v>
      </c>
      <c r="AS61" s="17">
        <v>-980369918.30250001</v>
      </c>
    </row>
    <row r="62" spans="2:45" x14ac:dyDescent="0.35">
      <c r="B62" s="222" t="s">
        <v>83</v>
      </c>
      <c r="C62" s="222"/>
      <c r="D62" s="222"/>
      <c r="E62" s="40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>
        <v>-1665558626.4944677</v>
      </c>
      <c r="R62" s="17">
        <v>-346503571.70416069</v>
      </c>
      <c r="S62" s="17">
        <v>-97707743.350924939</v>
      </c>
      <c r="T62" s="17">
        <v>-33154705.770730063</v>
      </c>
      <c r="U62" s="17">
        <v>-51128503.694827989</v>
      </c>
      <c r="V62" s="17">
        <v>-66071985.128033012</v>
      </c>
      <c r="W62" s="17"/>
      <c r="X62" s="17"/>
      <c r="Y62" s="17">
        <v>-248062937.944516</v>
      </c>
      <c r="Z62" s="17">
        <v>-53215011.677036628</v>
      </c>
      <c r="AA62" s="17">
        <v>-63903008.211053431</v>
      </c>
      <c r="AB62" s="17">
        <v>-76881980.111909941</v>
      </c>
      <c r="AC62" s="17">
        <v>-100525489.02570629</v>
      </c>
      <c r="AD62" s="17">
        <v>-294525489.02570629</v>
      </c>
      <c r="AE62" s="17">
        <v>-79678672.772454202</v>
      </c>
      <c r="AF62" s="17">
        <v>-145781959.02754581</v>
      </c>
      <c r="AG62" s="17">
        <v>-144030687.96999997</v>
      </c>
      <c r="AH62" s="17">
        <v>-164141238.23000002</v>
      </c>
      <c r="AI62" s="17">
        <v>-533632558</v>
      </c>
      <c r="AJ62" s="17"/>
      <c r="AK62" s="17"/>
      <c r="AL62" s="17">
        <v>-130862449.121655</v>
      </c>
      <c r="AM62" s="17">
        <v>-117118019.88809006</v>
      </c>
      <c r="AN62" s="17">
        <v>-226460631.80000001</v>
      </c>
      <c r="AQ62" s="17">
        <v>-181990952.81648299</v>
      </c>
      <c r="AR62" s="17">
        <v>-194000000</v>
      </c>
      <c r="AS62" s="17">
        <v>-370491319.76999998</v>
      </c>
    </row>
    <row r="63" spans="2:45" x14ac:dyDescent="0.35">
      <c r="B63" s="92" t="s">
        <v>313</v>
      </c>
      <c r="C63" s="92"/>
      <c r="D63" s="115"/>
      <c r="E63" s="40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>
        <v>0</v>
      </c>
      <c r="T63" s="17">
        <v>0</v>
      </c>
      <c r="U63" s="17">
        <v>0</v>
      </c>
      <c r="V63" s="17">
        <v>-1515708978.6648371</v>
      </c>
      <c r="W63" s="17"/>
      <c r="X63" s="17"/>
      <c r="Y63" s="17"/>
      <c r="Z63" s="17">
        <v>0</v>
      </c>
      <c r="AA63" s="17">
        <v>0</v>
      </c>
      <c r="AB63" s="17">
        <v>0</v>
      </c>
      <c r="AC63" s="17">
        <v>3675652.5864491463</v>
      </c>
      <c r="AD63" s="17">
        <v>-737406528.46739984</v>
      </c>
      <c r="AE63" s="17">
        <v>-18581746.595849</v>
      </c>
      <c r="AF63" s="17">
        <v>-15402603.698078729</v>
      </c>
      <c r="AG63" s="17">
        <v>0</v>
      </c>
      <c r="AH63" s="17">
        <v>0</v>
      </c>
      <c r="AI63" s="17">
        <v>-36598369.436249003</v>
      </c>
      <c r="AJ63" s="17"/>
      <c r="AK63" s="17"/>
      <c r="AL63" s="17"/>
      <c r="AM63" s="17">
        <v>0</v>
      </c>
      <c r="AN63" s="17">
        <v>0</v>
      </c>
      <c r="AQ63" s="17">
        <v>0</v>
      </c>
      <c r="AR63" s="17">
        <v>0</v>
      </c>
      <c r="AS63" s="17">
        <v>0</v>
      </c>
    </row>
    <row r="64" spans="2:45" x14ac:dyDescent="0.35">
      <c r="B64" s="115" t="s">
        <v>300</v>
      </c>
      <c r="C64" s="115"/>
      <c r="D64" s="115"/>
      <c r="E64" s="40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>
        <v>0</v>
      </c>
      <c r="R64" s="17">
        <v>20903459675</v>
      </c>
      <c r="S64" s="17">
        <v>0</v>
      </c>
      <c r="T64" s="17">
        <v>0</v>
      </c>
      <c r="U64" s="17">
        <v>0</v>
      </c>
      <c r="V64" s="17">
        <v>0</v>
      </c>
      <c r="W64" s="17"/>
      <c r="X64" s="17"/>
      <c r="Y64" s="17">
        <v>0</v>
      </c>
      <c r="Z64" s="17">
        <v>0</v>
      </c>
      <c r="AA64" s="17">
        <v>0</v>
      </c>
      <c r="AB64" s="17">
        <v>0</v>
      </c>
      <c r="AC64" s="17">
        <v>0</v>
      </c>
      <c r="AD64" s="17">
        <v>0</v>
      </c>
      <c r="AE64" s="17">
        <v>0</v>
      </c>
      <c r="AF64" s="17">
        <v>0</v>
      </c>
      <c r="AG64" s="17">
        <v>0</v>
      </c>
      <c r="AH64" s="17">
        <v>0</v>
      </c>
      <c r="AI64" s="17">
        <v>0</v>
      </c>
      <c r="AJ64" s="17"/>
      <c r="AK64" s="17"/>
      <c r="AL64" s="17">
        <v>0</v>
      </c>
      <c r="AM64" s="17">
        <v>0</v>
      </c>
      <c r="AN64" s="17">
        <v>0</v>
      </c>
      <c r="AQ64" s="17">
        <v>0</v>
      </c>
      <c r="AR64" s="17">
        <v>0</v>
      </c>
      <c r="AS64" s="17">
        <v>0</v>
      </c>
    </row>
    <row r="65" spans="2:45" s="40" customFormat="1" ht="14" x14ac:dyDescent="0.3">
      <c r="B65" s="92" t="s">
        <v>84</v>
      </c>
      <c r="C65" s="92"/>
      <c r="D65" s="92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>
        <v>0</v>
      </c>
      <c r="R65" s="17">
        <v>0</v>
      </c>
      <c r="S65" s="17">
        <v>0</v>
      </c>
      <c r="T65" s="17">
        <v>-680730609.20313537</v>
      </c>
      <c r="U65" s="17">
        <v>0</v>
      </c>
      <c r="V65" s="17">
        <v>0</v>
      </c>
      <c r="W65" s="17"/>
      <c r="X65" s="17"/>
      <c r="Y65" s="17">
        <v>-680857566.92313564</v>
      </c>
      <c r="Z65" s="17">
        <v>0</v>
      </c>
      <c r="AA65" s="17">
        <v>-610000000</v>
      </c>
      <c r="AB65" s="17">
        <v>0</v>
      </c>
      <c r="AC65" s="17">
        <v>0</v>
      </c>
      <c r="AD65" s="17">
        <v>-610383415.60000002</v>
      </c>
      <c r="AE65" s="17">
        <v>0</v>
      </c>
      <c r="AF65" s="17">
        <v>0</v>
      </c>
      <c r="AG65" s="17">
        <v>0</v>
      </c>
      <c r="AH65" s="17">
        <v>0</v>
      </c>
      <c r="AI65" s="17">
        <v>0</v>
      </c>
      <c r="AJ65" s="17"/>
      <c r="AK65" s="17"/>
      <c r="AL65" s="17">
        <v>-680730609.20313537</v>
      </c>
      <c r="AM65" s="17">
        <v>-610000000</v>
      </c>
      <c r="AN65" s="17">
        <v>0</v>
      </c>
      <c r="AQ65" s="17">
        <v>-680730609.19914103</v>
      </c>
      <c r="AR65" s="17">
        <v>-610383415.60000002</v>
      </c>
      <c r="AS65" s="17">
        <v>0</v>
      </c>
    </row>
    <row r="66" spans="2:45" x14ac:dyDescent="0.35">
      <c r="B66" s="92" t="s">
        <v>85</v>
      </c>
      <c r="C66" s="88"/>
      <c r="D66" s="88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>
        <v>109087478468.69838</v>
      </c>
      <c r="R66" s="17">
        <v>98659697120.464645</v>
      </c>
      <c r="S66" s="17">
        <v>9511682815.6479168</v>
      </c>
      <c r="T66" s="17">
        <v>21537344877.501709</v>
      </c>
      <c r="U66" s="17">
        <v>34757272976.207794</v>
      </c>
      <c r="V66" s="17">
        <v>59398389492.643738</v>
      </c>
      <c r="W66" s="17"/>
      <c r="X66" s="17"/>
      <c r="Y66" s="17">
        <v>125203690162.00116</v>
      </c>
      <c r="Z66" s="17">
        <v>54866477883.122765</v>
      </c>
      <c r="AA66" s="17">
        <v>43525509517.975929</v>
      </c>
      <c r="AB66" s="17">
        <v>19758111676.930389</v>
      </c>
      <c r="AC66" s="17">
        <v>74754959989.071899</v>
      </c>
      <c r="AD66" s="17">
        <v>192905059067.10098</v>
      </c>
      <c r="AE66" s="17">
        <v>45194753252.105965</v>
      </c>
      <c r="AF66" s="17">
        <v>25709507676.022179</v>
      </c>
      <c r="AG66" s="17">
        <v>25707344819.42157</v>
      </c>
      <c r="AH66" s="17">
        <v>56989646325.043671</v>
      </c>
      <c r="AI66" s="17">
        <v>153602252072.59338</v>
      </c>
      <c r="AJ66" s="17"/>
      <c r="AK66" s="17"/>
      <c r="AL66" s="17">
        <v>31049027693.149628</v>
      </c>
      <c r="AM66" s="17">
        <v>98391987401.098694</v>
      </c>
      <c r="AN66" s="17">
        <v>70905260928.128143</v>
      </c>
      <c r="AQ66" s="17">
        <v>65806300669.357422</v>
      </c>
      <c r="AR66" s="17">
        <v>118150099078.02908</v>
      </c>
      <c r="AS66" s="17">
        <v>96611605747.549713</v>
      </c>
    </row>
    <row r="67" spans="2:45" x14ac:dyDescent="0.35">
      <c r="B67" s="92" t="s">
        <v>86</v>
      </c>
      <c r="C67" s="88"/>
      <c r="D67" s="88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>
        <v>-62134257610</v>
      </c>
      <c r="R67" s="17">
        <v>-55428847632.184738</v>
      </c>
      <c r="S67" s="17">
        <v>-7161548270.240901</v>
      </c>
      <c r="T67" s="17">
        <v>-21150112352.864899</v>
      </c>
      <c r="U67" s="17">
        <v>-27947390370.466923</v>
      </c>
      <c r="V67" s="17">
        <v>-39441475871.030884</v>
      </c>
      <c r="W67" s="17"/>
      <c r="X67" s="17"/>
      <c r="Y67" s="17">
        <v>-95699526864.603607</v>
      </c>
      <c r="Z67" s="17">
        <v>-52913493148.89563</v>
      </c>
      <c r="AA67" s="17">
        <v>-15366160437.10437</v>
      </c>
      <c r="AB67" s="17">
        <v>-11642042403.890152</v>
      </c>
      <c r="AC67" s="17">
        <v>-29591938604.01973</v>
      </c>
      <c r="AD67" s="17">
        <v>-109512634593.90988</v>
      </c>
      <c r="AE67" s="17">
        <v>-52334078750.514198</v>
      </c>
      <c r="AF67" s="17">
        <v>-34656104913.485802</v>
      </c>
      <c r="AG67" s="17">
        <v>-15620019974</v>
      </c>
      <c r="AH67" s="17">
        <v>-19856221316</v>
      </c>
      <c r="AI67" s="17">
        <v>-122466424954</v>
      </c>
      <c r="AJ67" s="17"/>
      <c r="AK67" s="17"/>
      <c r="AL67" s="17">
        <v>-28311660623.105801</v>
      </c>
      <c r="AM67" s="17">
        <v>-68278653586</v>
      </c>
      <c r="AN67" s="17">
        <v>-86990183664</v>
      </c>
      <c r="AQ67" s="17">
        <v>-56259050993.572723</v>
      </c>
      <c r="AR67" s="17">
        <v>-79920695989.890152</v>
      </c>
      <c r="AS67" s="17">
        <v>-102610203638</v>
      </c>
    </row>
    <row r="68" spans="2:45" x14ac:dyDescent="0.35">
      <c r="B68" s="92" t="s">
        <v>87</v>
      </c>
      <c r="C68" s="88"/>
      <c r="D68" s="88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>
        <v>33009699239.52</v>
      </c>
      <c r="R68" s="17">
        <v>34808441461.583702</v>
      </c>
      <c r="S68" s="17">
        <v>2800840168.2454176</v>
      </c>
      <c r="T68" s="17">
        <v>3098771844.7783575</v>
      </c>
      <c r="U68" s="17">
        <v>7736604629.0781097</v>
      </c>
      <c r="V68" s="17">
        <v>5142112039.26367</v>
      </c>
      <c r="W68" s="17"/>
      <c r="X68" s="17"/>
      <c r="Y68" s="17">
        <v>18779328681.365555</v>
      </c>
      <c r="Z68" s="17">
        <v>24291803558.870003</v>
      </c>
      <c r="AA68" s="17">
        <v>24132245917.244774</v>
      </c>
      <c r="AB68" s="17">
        <v>19875463802.739655</v>
      </c>
      <c r="AC68" s="17">
        <v>29745423719.411377</v>
      </c>
      <c r="AD68" s="17">
        <v>98043936998.265808</v>
      </c>
      <c r="AE68" s="17">
        <v>30681091425.900005</v>
      </c>
      <c r="AF68" s="17">
        <v>20509471614.590702</v>
      </c>
      <c r="AG68" s="17">
        <v>9731414756.7892914</v>
      </c>
      <c r="AH68" s="17">
        <v>32048726346.369995</v>
      </c>
      <c r="AI68" s="17">
        <v>92969704143.649994</v>
      </c>
      <c r="AJ68" s="17"/>
      <c r="AK68" s="17"/>
      <c r="AL68" s="17">
        <v>5899612013.0237751</v>
      </c>
      <c r="AM68" s="17">
        <v>48424049476.114777</v>
      </c>
      <c r="AN68" s="17">
        <v>51189563040.490707</v>
      </c>
      <c r="AQ68" s="17">
        <v>13637216642.101885</v>
      </c>
      <c r="AR68" s="17">
        <v>68298513278.854431</v>
      </c>
      <c r="AS68" s="17">
        <v>60920977797.279999</v>
      </c>
    </row>
    <row r="69" spans="2:45" x14ac:dyDescent="0.35">
      <c r="B69" s="92" t="s">
        <v>88</v>
      </c>
      <c r="C69" s="88"/>
      <c r="D69" s="88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>
        <v>-32684769595</v>
      </c>
      <c r="R69" s="17">
        <v>-44790456668.769997</v>
      </c>
      <c r="S69" s="17">
        <v>-4511169989.5799999</v>
      </c>
      <c r="T69" s="17">
        <v>-2780911162.5</v>
      </c>
      <c r="U69" s="17">
        <v>-6248003438.289999</v>
      </c>
      <c r="V69" s="17">
        <v>-6461648937.2755585</v>
      </c>
      <c r="W69" s="17"/>
      <c r="X69" s="17"/>
      <c r="Y69" s="17">
        <v>-20001733527.645557</v>
      </c>
      <c r="Z69" s="17">
        <v>-13610035653.52</v>
      </c>
      <c r="AA69" s="17">
        <v>-25858384263.140003</v>
      </c>
      <c r="AB69" s="17">
        <v>-17977040740.259995</v>
      </c>
      <c r="AC69" s="17">
        <v>-46283455080.819992</v>
      </c>
      <c r="AD69" s="17">
        <v>-103727915737.73999</v>
      </c>
      <c r="AE69" s="17">
        <v>-16806000000</v>
      </c>
      <c r="AF69" s="17">
        <v>-15265682851.700001</v>
      </c>
      <c r="AG69" s="17">
        <v>-13494468274.899998</v>
      </c>
      <c r="AH69" s="17">
        <v>-19628722882.400002</v>
      </c>
      <c r="AI69" s="17">
        <v>-65194874009</v>
      </c>
      <c r="AJ69" s="17"/>
      <c r="AK69" s="17"/>
      <c r="AL69" s="17">
        <v>-7292081152.0799999</v>
      </c>
      <c r="AM69" s="17">
        <v>-39468419916.660004</v>
      </c>
      <c r="AN69" s="17">
        <v>-32071682851.700001</v>
      </c>
      <c r="AQ69" s="17">
        <v>-13540084590.369999</v>
      </c>
      <c r="AR69" s="17">
        <v>-57445460656.919998</v>
      </c>
      <c r="AS69" s="17">
        <v>-45566151126.599998</v>
      </c>
    </row>
    <row r="70" spans="2:45" x14ac:dyDescent="0.35">
      <c r="B70" s="92" t="s">
        <v>275</v>
      </c>
      <c r="C70" s="88"/>
      <c r="D70" s="88"/>
      <c r="Q70" s="17">
        <v>0</v>
      </c>
      <c r="R70" s="17">
        <v>0</v>
      </c>
      <c r="S70" s="17">
        <v>0</v>
      </c>
      <c r="T70" s="17">
        <v>0</v>
      </c>
      <c r="U70" s="17">
        <v>0</v>
      </c>
      <c r="V70" s="17">
        <v>604894142.50041795</v>
      </c>
      <c r="W70" s="17"/>
      <c r="X70" s="17"/>
      <c r="Y70" s="17">
        <v>604894142.50041795</v>
      </c>
      <c r="Z70" s="17">
        <v>0</v>
      </c>
      <c r="AA70" s="17">
        <v>0</v>
      </c>
      <c r="AB70" s="17">
        <v>0</v>
      </c>
      <c r="AC70" s="17">
        <v>0</v>
      </c>
      <c r="AD70" s="17">
        <v>0</v>
      </c>
      <c r="AE70" s="17">
        <v>0</v>
      </c>
      <c r="AF70" s="17">
        <v>0</v>
      </c>
      <c r="AG70" s="17">
        <v>0</v>
      </c>
      <c r="AH70" s="17">
        <v>0</v>
      </c>
      <c r="AI70" s="17">
        <v>0</v>
      </c>
      <c r="AL70" s="17">
        <v>0</v>
      </c>
      <c r="AM70" s="17">
        <v>0</v>
      </c>
      <c r="AN70" s="17">
        <v>0</v>
      </c>
      <c r="AQ70" s="17">
        <v>0</v>
      </c>
      <c r="AR70" s="17">
        <v>0</v>
      </c>
      <c r="AS70" s="17">
        <v>0</v>
      </c>
    </row>
    <row r="71" spans="2:45" x14ac:dyDescent="0.35">
      <c r="B71" s="93" t="s">
        <v>89</v>
      </c>
      <c r="C71" s="93"/>
      <c r="D71" s="93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>
        <v>-26562521459.856998</v>
      </c>
      <c r="R71" s="17">
        <v>-32305464807.611401</v>
      </c>
      <c r="S71" s="17">
        <v>-5834626413.7529802</v>
      </c>
      <c r="T71" s="17">
        <v>-9772657445.2725029</v>
      </c>
      <c r="U71" s="17">
        <v>-7045570917.9236832</v>
      </c>
      <c r="V71" s="17">
        <v>-10873621764.54129</v>
      </c>
      <c r="W71" s="17"/>
      <c r="X71" s="17"/>
      <c r="Y71" s="17">
        <v>-33528476541.490456</v>
      </c>
      <c r="Z71" s="17">
        <v>-6071860685.8894405</v>
      </c>
      <c r="AA71" s="17">
        <v>-10707407015.1141</v>
      </c>
      <c r="AB71" s="17">
        <v>-4358829532.7659454</v>
      </c>
      <c r="AC71" s="17">
        <v>-13414617952.781288</v>
      </c>
      <c r="AD71" s="17">
        <v>-34552715186.550774</v>
      </c>
      <c r="AE71" s="17">
        <v>-4559622959.1439867</v>
      </c>
      <c r="AF71" s="17">
        <v>-11570196272.88427</v>
      </c>
      <c r="AG71" s="17">
        <v>-8017819157.0738831</v>
      </c>
      <c r="AH71" s="17">
        <v>-14682801557.391685</v>
      </c>
      <c r="AI71" s="17">
        <v>-42743439946.493828</v>
      </c>
      <c r="AJ71" s="17"/>
      <c r="AK71" s="17"/>
      <c r="AL71" s="17">
        <v>-15608283859.025482</v>
      </c>
      <c r="AM71" s="17">
        <v>-16779267701.00354</v>
      </c>
      <c r="AN71" s="17">
        <v>-16129819232.028257</v>
      </c>
      <c r="AQ71" s="17">
        <v>-22653854776.949165</v>
      </c>
      <c r="AR71" s="17">
        <v>-21138097233.769485</v>
      </c>
      <c r="AS71" s="17">
        <v>-28059638389.102142</v>
      </c>
    </row>
    <row r="72" spans="2:45" x14ac:dyDescent="0.35">
      <c r="B72" s="86" t="s">
        <v>291</v>
      </c>
      <c r="C72" s="94"/>
      <c r="D72" s="95"/>
      <c r="E72" s="96" t="s">
        <v>268</v>
      </c>
      <c r="F72" s="96"/>
      <c r="G72" s="96"/>
      <c r="H72" s="96"/>
      <c r="I72" s="96"/>
      <c r="J72" s="96"/>
      <c r="K72" s="96"/>
      <c r="L72" s="96"/>
      <c r="M72" s="96"/>
      <c r="N72" s="96"/>
      <c r="O72" s="96"/>
      <c r="P72" s="96"/>
      <c r="Q72" s="21">
        <v>19608723127.981499</v>
      </c>
      <c r="R72" s="21">
        <v>21610232455.130501</v>
      </c>
      <c r="S72" s="21">
        <v>-5292529433.0314722</v>
      </c>
      <c r="T72" s="21">
        <v>-10669177445.820976</v>
      </c>
      <c r="U72" s="21">
        <v>596379880.36247826</v>
      </c>
      <c r="V72" s="21">
        <v>8286830242.8050003</v>
      </c>
      <c r="W72" s="22"/>
      <c r="X72" s="22"/>
      <c r="Y72" s="21">
        <v>-7078623713.4049721</v>
      </c>
      <c r="Z72" s="21">
        <v>6907523082.525465</v>
      </c>
      <c r="AA72" s="21">
        <v>63850812728.261322</v>
      </c>
      <c r="AB72" s="21">
        <v>5081304116.4334373</v>
      </c>
      <c r="AC72" s="21">
        <v>14198307433.614677</v>
      </c>
      <c r="AD72" s="21">
        <v>90037540686.342072</v>
      </c>
      <c r="AE72" s="21">
        <v>2547076995.4100256</v>
      </c>
      <c r="AF72" s="21">
        <v>-12513304244.376835</v>
      </c>
      <c r="AG72" s="21">
        <v>391766203.61130905</v>
      </c>
      <c r="AH72" s="21">
        <v>32598889028.287529</v>
      </c>
      <c r="AI72" s="21">
        <v>19113427982.932045</v>
      </c>
      <c r="AJ72" s="96"/>
      <c r="AK72" s="96"/>
      <c r="AL72" s="21">
        <v>-15961706878.852448</v>
      </c>
      <c r="AM72" s="21">
        <v>70759335810.786743</v>
      </c>
      <c r="AN72" s="21">
        <v>-9966227248.9667988</v>
      </c>
      <c r="AQ72" s="21">
        <v>-15365526998.485973</v>
      </c>
      <c r="AR72" s="21">
        <v>75840256511.620209</v>
      </c>
      <c r="AS72" s="21">
        <v>-13486461045.355492</v>
      </c>
    </row>
    <row r="73" spans="2:45" x14ac:dyDescent="0.35">
      <c r="B73" s="94"/>
      <c r="C73" s="94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22"/>
      <c r="R73" s="22"/>
      <c r="S73" s="95"/>
      <c r="T73" s="95"/>
      <c r="U73" s="95"/>
      <c r="V73" s="95"/>
      <c r="W73" s="95"/>
      <c r="X73" s="95"/>
      <c r="Y73" s="22"/>
      <c r="Z73" s="95"/>
      <c r="AA73" s="95"/>
      <c r="AB73" s="95"/>
      <c r="AC73" s="95"/>
      <c r="AD73" s="22"/>
      <c r="AE73" s="22"/>
      <c r="AF73" s="22"/>
      <c r="AG73" s="22"/>
      <c r="AH73" s="22"/>
      <c r="AI73" s="95"/>
      <c r="AJ73" s="95"/>
      <c r="AK73" s="95"/>
      <c r="AL73" s="95"/>
      <c r="AM73" s="95"/>
      <c r="AN73" s="95"/>
      <c r="AQ73" s="95"/>
      <c r="AR73" s="95"/>
      <c r="AS73" s="95"/>
    </row>
    <row r="74" spans="2:45" s="68" customFormat="1" ht="14" x14ac:dyDescent="0.3">
      <c r="B74" s="97" t="s">
        <v>272</v>
      </c>
      <c r="C74" s="86"/>
      <c r="D74" s="98"/>
      <c r="E74" s="98" t="s">
        <v>269</v>
      </c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22">
        <v>-3799466349.9080391</v>
      </c>
      <c r="R74" s="22">
        <v>2973814172.0446968</v>
      </c>
      <c r="S74" s="18">
        <v>-2519932829.6340952</v>
      </c>
      <c r="T74" s="18">
        <v>-2963723371.5915899</v>
      </c>
      <c r="U74" s="18">
        <v>5099257774.7773447</v>
      </c>
      <c r="V74" s="18">
        <v>7974949185.1782131</v>
      </c>
      <c r="W74" s="18"/>
      <c r="X74" s="18"/>
      <c r="Y74" s="22">
        <v>7590095623.3853149</v>
      </c>
      <c r="Z74" s="18">
        <v>-14148128544.253281</v>
      </c>
      <c r="AA74" s="18">
        <v>19836380721.41658</v>
      </c>
      <c r="AB74" s="18">
        <v>-11494697678.397047</v>
      </c>
      <c r="AC74" s="18">
        <v>13487935401.27042</v>
      </c>
      <c r="AD74" s="22">
        <v>7681083225.543869</v>
      </c>
      <c r="AE74" s="22">
        <v>-3593582366.6674814</v>
      </c>
      <c r="AF74" s="22">
        <v>745314019.61510086</v>
      </c>
      <c r="AG74" s="22">
        <v>-18084689180.518002</v>
      </c>
      <c r="AH74" s="22">
        <v>30640701281.891815</v>
      </c>
      <c r="AI74" s="18">
        <v>9707080804.0214996</v>
      </c>
      <c r="AJ74" s="95"/>
      <c r="AK74" s="18"/>
      <c r="AL74" s="18">
        <v>-5483883421.8836823</v>
      </c>
      <c r="AM74" s="18">
        <v>5688132177.1833038</v>
      </c>
      <c r="AN74" s="18">
        <v>-2849348347.0523891</v>
      </c>
      <c r="AQ74" s="18">
        <v>-384581030.87283325</v>
      </c>
      <c r="AR74" s="18">
        <v>-5806828916.8337097</v>
      </c>
      <c r="AS74" s="18">
        <v>-20934157527.57032</v>
      </c>
    </row>
    <row r="75" spans="2:45" x14ac:dyDescent="0.35">
      <c r="B75" s="99" t="s">
        <v>270</v>
      </c>
      <c r="C75" s="88"/>
      <c r="D75" s="88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9">
        <v>13913900678.91</v>
      </c>
      <c r="R75" s="19">
        <v>10114588888.823893</v>
      </c>
      <c r="S75" s="17">
        <v>13088922438</v>
      </c>
      <c r="T75" s="17">
        <v>10568989608.36591</v>
      </c>
      <c r="U75" s="17">
        <v>7604939016.1163139</v>
      </c>
      <c r="V75" s="17">
        <v>12704196790.893658</v>
      </c>
      <c r="W75" s="17"/>
      <c r="X75" s="17"/>
      <c r="Y75" s="19">
        <v>13088922437.745024</v>
      </c>
      <c r="Z75" s="17">
        <v>20678592620.950214</v>
      </c>
      <c r="AA75" s="17">
        <v>6530564076.6968975</v>
      </c>
      <c r="AB75" s="17">
        <v>26366844798.113514</v>
      </c>
      <c r="AC75" s="17">
        <v>14871763704.116505</v>
      </c>
      <c r="AD75" s="19">
        <v>20678592620.950214</v>
      </c>
      <c r="AE75" s="19">
        <v>28378799907.494068</v>
      </c>
      <c r="AF75" s="19">
        <v>24832368538.943787</v>
      </c>
      <c r="AG75" s="19">
        <v>25615975056.989922</v>
      </c>
      <c r="AH75" s="19">
        <v>7549666260.2127676</v>
      </c>
      <c r="AI75" s="17">
        <v>28378799907.494068</v>
      </c>
      <c r="AJ75" s="17"/>
      <c r="AK75" s="17"/>
      <c r="AL75" s="17">
        <v>13088922438</v>
      </c>
      <c r="AM75" s="17">
        <v>20678592620.950214</v>
      </c>
      <c r="AN75" s="17">
        <v>28378799907.494068</v>
      </c>
      <c r="AQ75" s="17">
        <v>13088922437.745024</v>
      </c>
      <c r="AR75" s="17">
        <v>20678592620.950214</v>
      </c>
      <c r="AS75" s="17">
        <v>28378799907.494068</v>
      </c>
    </row>
    <row r="76" spans="2:45" x14ac:dyDescent="0.35">
      <c r="B76" s="99" t="s">
        <v>372</v>
      </c>
      <c r="C76" s="88"/>
      <c r="D76" s="88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>
        <v>0</v>
      </c>
      <c r="R76" s="17">
        <v>0</v>
      </c>
      <c r="S76" s="17">
        <v>0</v>
      </c>
      <c r="T76" s="17">
        <v>0</v>
      </c>
      <c r="U76" s="17">
        <v>0</v>
      </c>
      <c r="V76" s="17">
        <v>0</v>
      </c>
      <c r="W76" s="17">
        <v>0</v>
      </c>
      <c r="X76" s="17">
        <v>0</v>
      </c>
      <c r="Y76" s="17">
        <v>0</v>
      </c>
      <c r="Z76" s="17">
        <v>0</v>
      </c>
      <c r="AA76" s="17">
        <v>0</v>
      </c>
      <c r="AB76" s="17">
        <v>0</v>
      </c>
      <c r="AC76" s="17">
        <v>19124061</v>
      </c>
      <c r="AD76" s="19">
        <v>19124061</v>
      </c>
      <c r="AE76" s="19">
        <v>47150998.117199846</v>
      </c>
      <c r="AF76" s="19">
        <v>39292498.431000181</v>
      </c>
      <c r="AG76" s="19">
        <v>18580383.740819812</v>
      </c>
      <c r="AH76" s="19">
        <v>-8570582.1290299743</v>
      </c>
      <c r="AI76" s="17">
        <v>96453298.159989864</v>
      </c>
      <c r="AJ76" s="17"/>
      <c r="AK76" s="17"/>
      <c r="AL76" s="17">
        <v>0</v>
      </c>
      <c r="AM76" s="17">
        <v>0</v>
      </c>
      <c r="AN76" s="17">
        <v>86443496.548200026</v>
      </c>
      <c r="AQ76" s="17"/>
      <c r="AR76" s="17"/>
      <c r="AS76" s="17">
        <v>105023880.28901984</v>
      </c>
    </row>
    <row r="77" spans="2:45" ht="15" thickBot="1" x14ac:dyDescent="0.4">
      <c r="B77" s="97" t="s">
        <v>271</v>
      </c>
      <c r="C77" s="87"/>
      <c r="D77" s="87"/>
      <c r="Q77" s="26">
        <v>10114934329.001961</v>
      </c>
      <c r="R77" s="26">
        <v>13089403060.868589</v>
      </c>
      <c r="S77" s="26">
        <v>10568989608.365906</v>
      </c>
      <c r="T77" s="26">
        <v>7605266236.7743196</v>
      </c>
      <c r="U77" s="26">
        <v>12704196790.893658</v>
      </c>
      <c r="V77" s="26">
        <v>20679145976.071869</v>
      </c>
      <c r="W77" s="22"/>
      <c r="X77" s="22"/>
      <c r="Y77" s="26">
        <v>20679018061.130341</v>
      </c>
      <c r="Z77" s="26">
        <v>6531464076.6969337</v>
      </c>
      <c r="AA77" s="26">
        <v>26366944798.11348</v>
      </c>
      <c r="AB77" s="26">
        <v>14872047119.716467</v>
      </c>
      <c r="AC77" s="26">
        <v>28378723166.386925</v>
      </c>
      <c r="AD77" s="26">
        <v>28378799907.494083</v>
      </c>
      <c r="AE77" s="26">
        <v>24832368538.943787</v>
      </c>
      <c r="AF77" s="26">
        <v>25615975056.989887</v>
      </c>
      <c r="AG77" s="26">
        <v>7550266260.2127399</v>
      </c>
      <c r="AH77" s="26">
        <v>38181546959.975555</v>
      </c>
      <c r="AI77" s="26">
        <v>38182084009.675552</v>
      </c>
      <c r="AL77" s="26">
        <v>7605039016.1163177</v>
      </c>
      <c r="AM77" s="26">
        <v>26366724798.133522</v>
      </c>
      <c r="AN77" s="26">
        <v>25615895056.98988</v>
      </c>
      <c r="AQ77" s="26">
        <v>12704341406.87219</v>
      </c>
      <c r="AR77" s="26">
        <v>14871763704.116505</v>
      </c>
      <c r="AS77" s="26">
        <v>7549666260.2127676</v>
      </c>
    </row>
    <row r="78" spans="2:45" ht="15" thickTop="1" x14ac:dyDescent="0.35">
      <c r="B78" s="87"/>
      <c r="C78" s="87"/>
      <c r="D78" s="87"/>
      <c r="Q78" s="19"/>
      <c r="R78" s="19"/>
      <c r="Y78" s="19"/>
      <c r="AD78" s="19"/>
      <c r="AE78" s="19"/>
      <c r="AF78" s="19"/>
      <c r="AG78" s="19"/>
      <c r="AH78" s="19"/>
    </row>
    <row r="79" spans="2:45" x14ac:dyDescent="0.35">
      <c r="B79" s="87"/>
      <c r="C79" s="87"/>
      <c r="D79" s="87"/>
      <c r="Q79" s="19"/>
      <c r="R79" s="19"/>
      <c r="Y79" s="19"/>
      <c r="AD79" s="19"/>
      <c r="AE79" s="19"/>
      <c r="AF79" s="19"/>
      <c r="AG79" s="19"/>
      <c r="AH79" s="19"/>
    </row>
    <row r="80" spans="2:45" s="40" customFormat="1" ht="14" x14ac:dyDescent="0.3">
      <c r="B80" s="87" t="s">
        <v>90</v>
      </c>
      <c r="C80" s="87"/>
      <c r="D80" s="87"/>
      <c r="Q80" s="25"/>
      <c r="R80" s="25"/>
      <c r="Y80" s="25"/>
      <c r="AD80" s="25"/>
      <c r="AE80" s="25"/>
      <c r="AF80" s="25"/>
      <c r="AG80" s="25"/>
      <c r="AH80" s="25"/>
    </row>
    <row r="81" spans="2:45" x14ac:dyDescent="0.35">
      <c r="B81" s="27" t="s">
        <v>91</v>
      </c>
      <c r="C81" s="27"/>
      <c r="D81" s="27"/>
      <c r="Q81" s="20">
        <v>267292</v>
      </c>
      <c r="R81" s="20">
        <v>325184</v>
      </c>
      <c r="S81" s="20">
        <v>0</v>
      </c>
      <c r="T81" s="20">
        <v>63022.14</v>
      </c>
      <c r="U81" s="20">
        <v>63022</v>
      </c>
      <c r="V81" s="20">
        <v>100000</v>
      </c>
      <c r="W81" s="20"/>
      <c r="X81" s="20"/>
      <c r="Y81" s="20">
        <v>0</v>
      </c>
      <c r="Z81" s="20">
        <v>117701.14</v>
      </c>
      <c r="AA81" s="20">
        <v>238430.14</v>
      </c>
      <c r="AB81" s="20">
        <v>190426.14</v>
      </c>
      <c r="AC81" s="20">
        <v>152601.14000000001</v>
      </c>
      <c r="AD81" s="20">
        <v>152601.14000000001</v>
      </c>
      <c r="AE81" s="20">
        <v>513754.5</v>
      </c>
      <c r="AF81" s="20">
        <v>1224292.5</v>
      </c>
      <c r="AG81" s="20">
        <v>786769.1</v>
      </c>
      <c r="AH81" s="20">
        <v>810262.32</v>
      </c>
      <c r="AI81" s="20">
        <v>810262.32</v>
      </c>
      <c r="AL81" s="20">
        <v>238430.14</v>
      </c>
      <c r="AM81" s="20">
        <v>238430.14</v>
      </c>
      <c r="AN81" s="20">
        <v>1224292.5</v>
      </c>
      <c r="AQ81" s="20">
        <v>63022</v>
      </c>
      <c r="AR81" s="20">
        <v>190426.14</v>
      </c>
      <c r="AS81" s="20">
        <v>786769.1</v>
      </c>
    </row>
    <row r="82" spans="2:45" x14ac:dyDescent="0.35">
      <c r="B82" s="27" t="s">
        <v>92</v>
      </c>
      <c r="C82" s="27"/>
      <c r="D82" s="27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5"/>
      <c r="AL82" s="25"/>
      <c r="AM82" s="25"/>
      <c r="AN82" s="25"/>
      <c r="AQ82" s="25"/>
      <c r="AR82" s="25"/>
      <c r="AS82" s="25"/>
    </row>
    <row r="83" spans="2:45" x14ac:dyDescent="0.35">
      <c r="B83" s="27" t="s">
        <v>93</v>
      </c>
      <c r="C83" s="27"/>
      <c r="D83" s="27"/>
      <c r="Q83" s="20">
        <v>4781410854.7938929</v>
      </c>
      <c r="R83" s="20">
        <v>11698952619.575024</v>
      </c>
      <c r="S83" s="17">
        <v>8653581315.3398514</v>
      </c>
      <c r="T83" s="20">
        <v>5159942459.5326338</v>
      </c>
      <c r="U83" s="17">
        <v>10550613922.156561</v>
      </c>
      <c r="V83" s="17">
        <v>19473612082.810215</v>
      </c>
      <c r="W83" s="17"/>
      <c r="X83" s="17"/>
      <c r="Y83" s="20">
        <v>19473612082.810215</v>
      </c>
      <c r="Z83" s="17">
        <v>5642145598.6747036</v>
      </c>
      <c r="AA83" s="20">
        <v>19390905942.19437</v>
      </c>
      <c r="AB83" s="20">
        <v>13740147213.585981</v>
      </c>
      <c r="AC83" s="17">
        <v>27358862479.559036</v>
      </c>
      <c r="AD83" s="20">
        <v>27358862479.559036</v>
      </c>
      <c r="AE83" s="20">
        <v>16722510112.697815</v>
      </c>
      <c r="AF83" s="20">
        <v>25615152563.933548</v>
      </c>
      <c r="AG83" s="20">
        <v>7301085743.484807</v>
      </c>
      <c r="AH83" s="20">
        <v>14500245663.64897</v>
      </c>
      <c r="AI83" s="20">
        <v>14500245663.64897</v>
      </c>
      <c r="AL83" s="20">
        <v>5159942459.5326338</v>
      </c>
      <c r="AM83" s="20">
        <v>19390905942.19437</v>
      </c>
      <c r="AN83" s="20">
        <v>25615152563.933548</v>
      </c>
      <c r="AQ83" s="20">
        <v>10550613922.156561</v>
      </c>
      <c r="AR83" s="20">
        <v>13740147213.585981</v>
      </c>
      <c r="AS83" s="20">
        <v>7301085743.484807</v>
      </c>
    </row>
    <row r="84" spans="2:45" x14ac:dyDescent="0.35">
      <c r="B84" s="28" t="s">
        <v>94</v>
      </c>
      <c r="C84" s="27"/>
      <c r="D84" s="27"/>
      <c r="Q84" s="20">
        <v>5333910742.0299997</v>
      </c>
      <c r="R84" s="20">
        <v>1389644634.03</v>
      </c>
      <c r="S84" s="17">
        <v>1914929477.77</v>
      </c>
      <c r="T84" s="20">
        <v>2445225928</v>
      </c>
      <c r="U84" s="17">
        <v>2152589747.4499998</v>
      </c>
      <c r="V84" s="17">
        <v>1204862837</v>
      </c>
      <c r="W84" s="17"/>
      <c r="X84" s="17"/>
      <c r="Y84" s="20">
        <v>1204862837</v>
      </c>
      <c r="Z84" s="17">
        <v>889343205</v>
      </c>
      <c r="AA84" s="20">
        <v>6975587114</v>
      </c>
      <c r="AB84" s="20">
        <v>1132442429</v>
      </c>
      <c r="AC84" s="17">
        <v>1020095081</v>
      </c>
      <c r="AD84" s="20">
        <v>1020095081</v>
      </c>
      <c r="AE84" s="20">
        <v>8108308037</v>
      </c>
      <c r="AF84" s="20">
        <v>0</v>
      </c>
      <c r="AG84" s="20">
        <v>248104002</v>
      </c>
      <c r="AH84" s="20">
        <v>23680543581</v>
      </c>
      <c r="AI84" s="20">
        <v>23680543581</v>
      </c>
      <c r="AL84" s="20">
        <v>2445225928</v>
      </c>
      <c r="AM84" s="20">
        <v>6975587114</v>
      </c>
      <c r="AN84" s="20">
        <v>0</v>
      </c>
      <c r="AQ84" s="20">
        <v>2152589747.4499998</v>
      </c>
      <c r="AR84" s="20">
        <v>1132442429</v>
      </c>
      <c r="AS84" s="20">
        <v>248104002</v>
      </c>
    </row>
    <row r="85" spans="2:45" ht="15" thickBot="1" x14ac:dyDescent="0.4">
      <c r="B85" s="29" t="s">
        <v>95</v>
      </c>
      <c r="C85" s="29"/>
      <c r="D85" s="29"/>
      <c r="Q85" s="26">
        <v>10114588888.823893</v>
      </c>
      <c r="R85" s="26">
        <v>13088922437.605024</v>
      </c>
      <c r="S85" s="26">
        <v>10568510793.109852</v>
      </c>
      <c r="T85" s="26">
        <v>7605231409.6726341</v>
      </c>
      <c r="U85" s="26">
        <v>12704203669.60656</v>
      </c>
      <c r="V85" s="26">
        <v>20679474919.810215</v>
      </c>
      <c r="W85" s="22"/>
      <c r="X85" s="22"/>
      <c r="Y85" s="26">
        <v>20678592620.950214</v>
      </c>
      <c r="Z85" s="26">
        <v>6531488803.6747036</v>
      </c>
      <c r="AA85" s="26">
        <v>26366731486.33437</v>
      </c>
      <c r="AB85" s="26">
        <v>14871780068.725981</v>
      </c>
      <c r="AC85" s="26">
        <v>28379110161.699036</v>
      </c>
      <c r="AD85" s="26">
        <v>28379110161.699036</v>
      </c>
      <c r="AE85" s="26">
        <v>24832331904.197815</v>
      </c>
      <c r="AF85" s="26">
        <v>25616376856.433548</v>
      </c>
      <c r="AG85" s="26">
        <v>7549976514.5848074</v>
      </c>
      <c r="AH85" s="26">
        <v>38181599506.968971</v>
      </c>
      <c r="AI85" s="26">
        <v>38181599506.968971</v>
      </c>
      <c r="AL85" s="26">
        <v>7605231409.6726341</v>
      </c>
      <c r="AM85" s="26">
        <v>26366731486.33437</v>
      </c>
      <c r="AN85" s="26">
        <v>25616376856.433548</v>
      </c>
      <c r="AQ85" s="26">
        <v>12704266691.60656</v>
      </c>
      <c r="AR85" s="26">
        <v>14871780068.725981</v>
      </c>
      <c r="AS85" s="26">
        <v>7549976514.5848074</v>
      </c>
    </row>
    <row r="86" spans="2:45" ht="15" thickTop="1" x14ac:dyDescent="0.35">
      <c r="B86" s="29"/>
      <c r="C86" s="29"/>
      <c r="D86" s="29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Q86" s="22"/>
      <c r="AR86" s="22"/>
      <c r="AS86" s="22"/>
    </row>
  </sheetData>
  <mergeCells count="2">
    <mergeCell ref="B33:D33"/>
    <mergeCell ref="B62:D62"/>
  </mergeCells>
  <pageMargins left="0.7" right="0.7" top="0.75" bottom="0.75" header="0.3" footer="0.3"/>
  <pageSetup orientation="portrait" horizont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Z31"/>
  <sheetViews>
    <sheetView showGridLines="0" zoomScale="80" zoomScaleNormal="80" workbookViewId="0">
      <pane xSplit="3" ySplit="8" topLeftCell="U23" activePane="bottomRight" state="frozen"/>
      <selection activeCell="Z29" sqref="Z29"/>
      <selection pane="topRight" activeCell="Z29" sqref="Z29"/>
      <selection pane="bottomLeft" activeCell="Z29" sqref="Z29"/>
      <selection pane="bottomRight" activeCell="Z25" sqref="Z25"/>
    </sheetView>
  </sheetViews>
  <sheetFormatPr defaultColWidth="9.1796875" defaultRowHeight="14" x14ac:dyDescent="0.35"/>
  <cols>
    <col min="1" max="1" width="1.81640625" style="60" customWidth="1"/>
    <col min="2" max="2" width="3.81640625" style="60" customWidth="1"/>
    <col min="3" max="3" width="53.1796875" style="60" customWidth="1"/>
    <col min="4" max="4" width="0.81640625" style="60" customWidth="1"/>
    <col min="5" max="12" width="21.7265625" style="60" customWidth="1"/>
    <col min="13" max="13" width="9.453125" style="60" customWidth="1"/>
    <col min="14" max="15" width="20.7265625" style="60" customWidth="1"/>
    <col min="16" max="17" width="9.1796875" style="60"/>
    <col min="18" max="18" width="52.7265625" style="60" bestFit="1" customWidth="1"/>
    <col min="19" max="22" width="21.7265625" style="60" customWidth="1"/>
    <col min="23" max="26" width="20.7265625" style="60" customWidth="1"/>
    <col min="27" max="16384" width="9.1796875" style="60"/>
  </cols>
  <sheetData>
    <row r="1" spans="1:26" x14ac:dyDescent="0.35">
      <c r="B1" s="42" t="s">
        <v>261</v>
      </c>
      <c r="E1" s="48">
        <v>10</v>
      </c>
      <c r="F1" s="48">
        <v>10</v>
      </c>
      <c r="I1" s="48">
        <v>10</v>
      </c>
      <c r="R1" s="42"/>
    </row>
    <row r="2" spans="1:26" x14ac:dyDescent="0.35">
      <c r="B2" s="42" t="s">
        <v>343</v>
      </c>
      <c r="R2" s="42"/>
    </row>
    <row r="3" spans="1:26" x14ac:dyDescent="0.35">
      <c r="B3" s="70" t="s">
        <v>0</v>
      </c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R3" s="42" t="s">
        <v>414</v>
      </c>
      <c r="S3" s="100"/>
      <c r="T3" s="100"/>
      <c r="U3" s="100"/>
      <c r="V3" s="100"/>
      <c r="W3" s="100"/>
      <c r="X3" s="100"/>
      <c r="Y3" s="100"/>
      <c r="Z3" s="100"/>
    </row>
    <row r="4" spans="1:26" hidden="1" x14ac:dyDescent="0.35">
      <c r="B4" s="100"/>
      <c r="C4" s="100"/>
      <c r="D4" s="100"/>
      <c r="E4" s="100"/>
      <c r="F4" s="100"/>
      <c r="G4" s="37"/>
      <c r="H4" s="37"/>
      <c r="I4" s="100"/>
      <c r="J4" s="37"/>
      <c r="K4" s="37"/>
      <c r="L4" s="37"/>
      <c r="M4" s="37"/>
      <c r="N4" s="37"/>
      <c r="O4" s="37"/>
      <c r="R4" s="100"/>
      <c r="S4" s="37"/>
      <c r="T4" s="37"/>
      <c r="U4" s="37"/>
      <c r="V4" s="37"/>
      <c r="W4" s="37"/>
      <c r="X4" s="37"/>
      <c r="Y4" s="37"/>
      <c r="Z4" s="37"/>
    </row>
    <row r="5" spans="1:26" hidden="1" x14ac:dyDescent="0.35">
      <c r="B5" s="100"/>
      <c r="C5" s="100"/>
      <c r="D5" s="100"/>
      <c r="E5" s="100"/>
      <c r="F5" s="100"/>
      <c r="G5" s="37"/>
      <c r="H5" s="37"/>
      <c r="I5" s="100"/>
      <c r="J5" s="37"/>
      <c r="K5" s="37"/>
      <c r="L5" s="37"/>
      <c r="M5" s="37"/>
      <c r="N5" s="37"/>
      <c r="O5" s="37"/>
      <c r="R5" s="100"/>
      <c r="S5" s="37"/>
      <c r="T5" s="37"/>
      <c r="U5" s="37"/>
      <c r="V5" s="37"/>
      <c r="W5" s="37"/>
      <c r="X5" s="37"/>
      <c r="Y5" s="37"/>
      <c r="Z5" s="37"/>
    </row>
    <row r="6" spans="1:26" x14ac:dyDescent="0.35">
      <c r="D6" s="100"/>
      <c r="E6" s="100"/>
      <c r="F6" s="100"/>
      <c r="G6" s="37"/>
      <c r="H6" s="37"/>
      <c r="I6" s="100"/>
      <c r="J6" s="37"/>
      <c r="K6" s="37"/>
      <c r="L6" s="37"/>
      <c r="M6" s="37"/>
      <c r="N6" s="37"/>
      <c r="O6" s="37"/>
      <c r="S6" s="37"/>
      <c r="T6" s="37"/>
      <c r="U6" s="37"/>
      <c r="V6" s="37"/>
      <c r="W6" s="37"/>
      <c r="X6" s="37"/>
      <c r="Y6" s="37"/>
      <c r="Z6" s="37"/>
    </row>
    <row r="7" spans="1:26" ht="28" x14ac:dyDescent="0.35">
      <c r="B7" s="55"/>
      <c r="C7" s="55"/>
      <c r="D7" s="55"/>
      <c r="E7" s="104" t="s">
        <v>310</v>
      </c>
      <c r="F7" s="104" t="s">
        <v>312</v>
      </c>
      <c r="G7" s="104" t="s">
        <v>325</v>
      </c>
      <c r="H7" s="104" t="s">
        <v>314</v>
      </c>
      <c r="I7" s="104" t="s">
        <v>368</v>
      </c>
      <c r="J7" s="104" t="s">
        <v>417</v>
      </c>
      <c r="K7" s="104" t="s">
        <v>418</v>
      </c>
      <c r="L7" s="104" t="s">
        <v>376</v>
      </c>
      <c r="M7" s="55"/>
      <c r="N7" s="104" t="s">
        <v>324</v>
      </c>
      <c r="O7" s="104" t="s">
        <v>323</v>
      </c>
      <c r="R7" s="55"/>
      <c r="S7" s="104" t="s">
        <v>405</v>
      </c>
      <c r="T7" s="104" t="s">
        <v>402</v>
      </c>
      <c r="U7" s="104" t="s">
        <v>431</v>
      </c>
      <c r="V7" s="104" t="s">
        <v>432</v>
      </c>
      <c r="W7" s="104" t="s">
        <v>295</v>
      </c>
      <c r="X7" s="104" t="s">
        <v>401</v>
      </c>
      <c r="Y7" s="104" t="s">
        <v>439</v>
      </c>
      <c r="Z7" s="104" t="s">
        <v>440</v>
      </c>
    </row>
    <row r="8" spans="1:26" x14ac:dyDescent="0.3">
      <c r="B8" s="72"/>
      <c r="C8" s="72"/>
      <c r="D8" s="72"/>
      <c r="E8" s="129" t="s">
        <v>258</v>
      </c>
      <c r="F8" s="129" t="s">
        <v>258</v>
      </c>
      <c r="G8" s="129" t="s">
        <v>258</v>
      </c>
      <c r="H8" s="129" t="s">
        <v>258</v>
      </c>
      <c r="I8" s="129" t="s">
        <v>258</v>
      </c>
      <c r="J8" s="129" t="s">
        <v>258</v>
      </c>
      <c r="K8" s="129" t="s">
        <v>258</v>
      </c>
      <c r="L8" s="129" t="s">
        <v>258</v>
      </c>
      <c r="M8" s="72"/>
      <c r="N8" s="129" t="s">
        <v>258</v>
      </c>
      <c r="O8" s="129" t="s">
        <v>258</v>
      </c>
      <c r="R8" s="72"/>
      <c r="S8" s="129" t="s">
        <v>258</v>
      </c>
      <c r="T8" s="129" t="s">
        <v>258</v>
      </c>
      <c r="U8" s="129" t="s">
        <v>258</v>
      </c>
      <c r="V8" s="129" t="s">
        <v>258</v>
      </c>
      <c r="W8" s="129" t="s">
        <v>258</v>
      </c>
      <c r="X8" s="129" t="s">
        <v>258</v>
      </c>
      <c r="Y8" s="129" t="s">
        <v>258</v>
      </c>
      <c r="Z8" s="129" t="s">
        <v>258</v>
      </c>
    </row>
    <row r="9" spans="1:26" x14ac:dyDescent="0.35">
      <c r="B9" s="42" t="s">
        <v>341</v>
      </c>
      <c r="C9" s="100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R9" s="42" t="s">
        <v>341</v>
      </c>
      <c r="S9" s="72"/>
      <c r="T9" s="72"/>
      <c r="U9" s="72"/>
      <c r="V9" s="72"/>
      <c r="W9" s="72"/>
      <c r="X9" s="72"/>
      <c r="Y9" s="72"/>
      <c r="Z9" s="72"/>
    </row>
    <row r="10" spans="1:26" x14ac:dyDescent="0.35">
      <c r="B10" s="60" t="s">
        <v>59</v>
      </c>
      <c r="E10" s="130">
        <v>10792</v>
      </c>
      <c r="F10" s="130">
        <v>13438</v>
      </c>
      <c r="G10" s="130">
        <v>13462</v>
      </c>
      <c r="H10" s="130">
        <v>16807</v>
      </c>
      <c r="I10" s="130">
        <v>17615</v>
      </c>
      <c r="J10" s="130">
        <v>54491</v>
      </c>
      <c r="K10" s="130">
        <v>69195</v>
      </c>
      <c r="L10" s="130">
        <v>25007</v>
      </c>
      <c r="M10" s="55"/>
      <c r="N10" s="130">
        <v>51581</v>
      </c>
      <c r="O10" s="130">
        <v>41053</v>
      </c>
      <c r="R10" s="60" t="s">
        <v>406</v>
      </c>
      <c r="S10" s="130">
        <v>-6614</v>
      </c>
      <c r="T10" s="130">
        <v>-986</v>
      </c>
      <c r="U10" s="130">
        <v>-4013</v>
      </c>
      <c r="V10" s="130">
        <v>74</v>
      </c>
      <c r="W10" s="130">
        <v>-6189</v>
      </c>
      <c r="X10" s="130">
        <v>-1090</v>
      </c>
      <c r="Y10" s="130">
        <v>-5103</v>
      </c>
      <c r="Z10" s="130">
        <v>-5029</v>
      </c>
    </row>
    <row r="11" spans="1:26" x14ac:dyDescent="0.35">
      <c r="A11" s="55"/>
      <c r="B11" s="60" t="s">
        <v>328</v>
      </c>
      <c r="E11" s="131">
        <v>-508</v>
      </c>
      <c r="F11" s="131">
        <v>-1725</v>
      </c>
      <c r="G11" s="131">
        <v>-428</v>
      </c>
      <c r="H11" s="131">
        <v>-464</v>
      </c>
      <c r="I11" s="131">
        <v>-679</v>
      </c>
      <c r="J11" s="131">
        <v>-3354</v>
      </c>
      <c r="K11" s="131">
        <v>-2013</v>
      </c>
      <c r="L11" s="131">
        <v>-600</v>
      </c>
      <c r="M11" s="55"/>
      <c r="N11" s="131">
        <v>-1235</v>
      </c>
      <c r="O11" s="131">
        <v>-1629</v>
      </c>
      <c r="R11" s="60" t="s">
        <v>407</v>
      </c>
      <c r="S11" s="131">
        <v>-343</v>
      </c>
      <c r="T11" s="131">
        <v>-718</v>
      </c>
      <c r="U11" s="131">
        <v>-687</v>
      </c>
      <c r="V11" s="131">
        <v>-905</v>
      </c>
      <c r="W11" s="131">
        <v>-807</v>
      </c>
      <c r="X11" s="131">
        <v>-1318</v>
      </c>
      <c r="Y11" s="131">
        <v>-2005</v>
      </c>
      <c r="Z11" s="131">
        <v>-2910</v>
      </c>
    </row>
    <row r="12" spans="1:26" x14ac:dyDescent="0.35">
      <c r="A12" s="55"/>
      <c r="E12" s="131"/>
      <c r="F12" s="131"/>
      <c r="G12" s="131"/>
      <c r="H12" s="131"/>
      <c r="I12" s="131"/>
      <c r="J12" s="131"/>
      <c r="K12" s="131"/>
      <c r="L12" s="131"/>
      <c r="M12" s="55"/>
      <c r="N12" s="131"/>
      <c r="O12" s="131"/>
      <c r="R12" s="60" t="s">
        <v>447</v>
      </c>
      <c r="S12" s="131"/>
      <c r="T12" s="131"/>
      <c r="U12" s="131"/>
      <c r="V12" s="131">
        <v>-93</v>
      </c>
      <c r="W12" s="131"/>
      <c r="X12" s="131"/>
      <c r="Y12" s="131"/>
      <c r="Z12" s="131">
        <v>-93</v>
      </c>
    </row>
    <row r="13" spans="1:26" x14ac:dyDescent="0.35">
      <c r="A13" s="55"/>
      <c r="B13" s="60" t="s">
        <v>379</v>
      </c>
      <c r="E13" s="131">
        <v>0</v>
      </c>
      <c r="F13" s="131">
        <v>0</v>
      </c>
      <c r="G13" s="131">
        <v>0</v>
      </c>
      <c r="H13" s="131">
        <v>0</v>
      </c>
      <c r="I13" s="131">
        <v>0</v>
      </c>
      <c r="J13" s="131">
        <v>0</v>
      </c>
      <c r="K13" s="131">
        <v>0</v>
      </c>
      <c r="L13" s="131">
        <v>-1059</v>
      </c>
      <c r="M13" s="55"/>
      <c r="N13" s="131"/>
      <c r="O13" s="131"/>
      <c r="R13" s="60" t="s">
        <v>408</v>
      </c>
      <c r="S13" s="131">
        <v>3288</v>
      </c>
      <c r="T13" s="131">
        <v>3955</v>
      </c>
      <c r="U13" s="131">
        <v>4075</v>
      </c>
      <c r="V13" s="131">
        <v>4042</v>
      </c>
      <c r="W13" s="131">
        <v>6449</v>
      </c>
      <c r="X13" s="131">
        <v>7784</v>
      </c>
      <c r="Y13" s="131">
        <v>11859</v>
      </c>
      <c r="Z13" s="131">
        <v>15901</v>
      </c>
    </row>
    <row r="14" spans="1:26" x14ac:dyDescent="0.35">
      <c r="B14" s="76" t="s">
        <v>329</v>
      </c>
      <c r="C14" s="55"/>
      <c r="D14" s="55"/>
      <c r="E14" s="131">
        <v>-138</v>
      </c>
      <c r="F14" s="131">
        <v>-226</v>
      </c>
      <c r="G14" s="131">
        <v>0</v>
      </c>
      <c r="H14" s="131">
        <v>-183</v>
      </c>
      <c r="I14" s="131">
        <v>-132</v>
      </c>
      <c r="J14" s="131">
        <v>-426</v>
      </c>
      <c r="K14" s="131">
        <v>-324</v>
      </c>
      <c r="L14" s="131">
        <v>0</v>
      </c>
      <c r="M14" s="55"/>
      <c r="N14" s="131">
        <v>-192</v>
      </c>
      <c r="O14" s="131">
        <v>-201</v>
      </c>
      <c r="R14" s="60" t="s">
        <v>409</v>
      </c>
      <c r="S14" s="131">
        <v>8023</v>
      </c>
      <c r="T14" s="131">
        <v>13963</v>
      </c>
      <c r="U14" s="131">
        <v>11599</v>
      </c>
      <c r="V14" s="131">
        <v>9209</v>
      </c>
      <c r="W14" s="131">
        <v>17308</v>
      </c>
      <c r="X14" s="131">
        <v>30158</v>
      </c>
      <c r="Y14" s="131">
        <v>41757</v>
      </c>
      <c r="Z14" s="131">
        <v>50966</v>
      </c>
    </row>
    <row r="15" spans="1:26" x14ac:dyDescent="0.35">
      <c r="B15" s="76" t="s">
        <v>330</v>
      </c>
      <c r="C15" s="55"/>
      <c r="D15" s="55"/>
      <c r="E15" s="131">
        <v>-330</v>
      </c>
      <c r="F15" s="131">
        <v>-329</v>
      </c>
      <c r="G15" s="131">
        <v>-1141</v>
      </c>
      <c r="H15" s="131">
        <v>-593</v>
      </c>
      <c r="I15" s="131">
        <v>-1078</v>
      </c>
      <c r="J15" s="131">
        <v>-1259</v>
      </c>
      <c r="K15" s="131">
        <v>-4501</v>
      </c>
      <c r="L15" s="131">
        <v>-1091</v>
      </c>
      <c r="M15" s="55"/>
      <c r="N15" s="131">
        <v>-3423</v>
      </c>
      <c r="O15" s="131">
        <v>-931</v>
      </c>
      <c r="R15" s="60" t="s">
        <v>410</v>
      </c>
      <c r="S15" s="131">
        <v>855</v>
      </c>
      <c r="T15" s="131">
        <v>-3</v>
      </c>
      <c r="U15" s="131">
        <v>-394</v>
      </c>
      <c r="V15" s="131">
        <v>100</v>
      </c>
      <c r="W15" s="131">
        <v>855</v>
      </c>
      <c r="X15" s="131">
        <v>-1062</v>
      </c>
      <c r="Y15" s="131">
        <v>-1456</v>
      </c>
      <c r="Z15" s="131">
        <v>-1356</v>
      </c>
    </row>
    <row r="16" spans="1:26" x14ac:dyDescent="0.35">
      <c r="B16" s="76" t="s">
        <v>331</v>
      </c>
      <c r="C16" s="55"/>
      <c r="D16" s="55"/>
      <c r="E16" s="131">
        <v>-1439</v>
      </c>
      <c r="F16" s="131">
        <v>-2601</v>
      </c>
      <c r="G16" s="131">
        <v>-2178</v>
      </c>
      <c r="H16" s="131">
        <v>-2100</v>
      </c>
      <c r="I16" s="131">
        <v>-3430</v>
      </c>
      <c r="J16" s="131">
        <v>-7582</v>
      </c>
      <c r="K16" s="131">
        <v>-9925</v>
      </c>
      <c r="L16" s="131">
        <v>-2615</v>
      </c>
      <c r="M16" s="55"/>
      <c r="N16" s="131">
        <v>-6495</v>
      </c>
      <c r="O16" s="131">
        <v>-4981</v>
      </c>
      <c r="R16" s="60" t="s">
        <v>411</v>
      </c>
      <c r="S16" s="131">
        <v>10512</v>
      </c>
      <c r="T16" s="131">
        <v>0</v>
      </c>
      <c r="U16" s="131">
        <v>0</v>
      </c>
      <c r="V16" s="131">
        <v>0</v>
      </c>
      <c r="W16" s="131">
        <v>10512</v>
      </c>
      <c r="X16" s="131">
        <v>0</v>
      </c>
      <c r="Y16" s="131">
        <v>0</v>
      </c>
      <c r="Z16" s="131">
        <v>0</v>
      </c>
    </row>
    <row r="17" spans="2:26" x14ac:dyDescent="0.35">
      <c r="B17" s="60" t="s">
        <v>332</v>
      </c>
      <c r="E17" s="78">
        <v>0</v>
      </c>
      <c r="F17" s="131">
        <v>0</v>
      </c>
      <c r="G17" s="132">
        <v>840</v>
      </c>
      <c r="H17" s="132">
        <v>0</v>
      </c>
      <c r="I17" s="131">
        <v>492</v>
      </c>
      <c r="J17" s="132">
        <v>0</v>
      </c>
      <c r="K17" s="132">
        <v>2712</v>
      </c>
      <c r="L17" s="132">
        <v>515</v>
      </c>
      <c r="M17" s="55"/>
      <c r="N17" s="131">
        <v>2220</v>
      </c>
      <c r="O17" s="131">
        <v>0</v>
      </c>
      <c r="R17" s="60" t="s">
        <v>412</v>
      </c>
      <c r="S17" s="132">
        <v>1334</v>
      </c>
      <c r="T17" s="132">
        <v>1548</v>
      </c>
      <c r="U17" s="132">
        <v>425</v>
      </c>
      <c r="V17" s="132">
        <v>-795</v>
      </c>
      <c r="W17" s="132">
        <v>2393</v>
      </c>
      <c r="X17" s="132">
        <v>2929</v>
      </c>
      <c r="Y17" s="132">
        <v>3354</v>
      </c>
      <c r="Z17" s="132">
        <v>2559</v>
      </c>
    </row>
    <row r="18" spans="2:26" x14ac:dyDescent="0.35">
      <c r="B18" s="46" t="s">
        <v>333</v>
      </c>
      <c r="E18" s="133">
        <f>SUM(E10:E17)</f>
        <v>8377</v>
      </c>
      <c r="F18" s="133">
        <f>SUM(F10:F17)</f>
        <v>8557</v>
      </c>
      <c r="G18" s="134">
        <f>SUM(G10:G17)-1</f>
        <v>10554</v>
      </c>
      <c r="H18" s="134">
        <f>SUM(H10:H17)</f>
        <v>13467</v>
      </c>
      <c r="I18" s="133">
        <f>SUM(I10:I17)-1</f>
        <v>12787</v>
      </c>
      <c r="J18" s="134">
        <f>SUM(J10:J17)</f>
        <v>41870</v>
      </c>
      <c r="K18" s="134">
        <f>SUM(K10:K17)</f>
        <v>55144</v>
      </c>
      <c r="L18" s="134">
        <f>SUM(L10:L17)</f>
        <v>20157</v>
      </c>
      <c r="N18" s="134">
        <f>SUM(N10:N17)</f>
        <v>42456</v>
      </c>
      <c r="O18" s="134">
        <f>SUM(O10:O17)+1</f>
        <v>33312</v>
      </c>
      <c r="R18" s="60" t="s">
        <v>413</v>
      </c>
      <c r="S18" s="132">
        <v>1129</v>
      </c>
      <c r="T18" s="132">
        <v>450</v>
      </c>
      <c r="U18" s="132">
        <v>623</v>
      </c>
      <c r="V18" s="132">
        <v>378</v>
      </c>
      <c r="W18" s="132">
        <v>1380</v>
      </c>
      <c r="X18" s="132">
        <v>965</v>
      </c>
      <c r="Y18" s="132">
        <v>1588</v>
      </c>
      <c r="Z18" s="132">
        <v>1966</v>
      </c>
    </row>
    <row r="19" spans="2:26" x14ac:dyDescent="0.35">
      <c r="G19" s="126"/>
      <c r="H19" s="126"/>
      <c r="J19" s="126"/>
      <c r="K19" s="126"/>
      <c r="L19" s="126"/>
      <c r="R19" s="46" t="s">
        <v>333</v>
      </c>
      <c r="S19" s="133">
        <v>18184</v>
      </c>
      <c r="T19" s="133">
        <v>18209</v>
      </c>
      <c r="U19" s="133">
        <v>11628</v>
      </c>
      <c r="V19" s="133">
        <v>12010</v>
      </c>
      <c r="W19" s="133">
        <v>31902</v>
      </c>
      <c r="X19" s="133">
        <v>38366</v>
      </c>
      <c r="Y19" s="133">
        <v>49994</v>
      </c>
      <c r="Z19" s="133">
        <v>62004</v>
      </c>
    </row>
    <row r="21" spans="2:26" x14ac:dyDescent="0.35">
      <c r="G21" s="126"/>
      <c r="H21" s="126"/>
      <c r="J21" s="126"/>
      <c r="K21" s="126"/>
      <c r="L21" s="126"/>
      <c r="S21" s="126"/>
      <c r="T21" s="126"/>
      <c r="U21" s="126"/>
      <c r="V21" s="126"/>
      <c r="W21" s="126"/>
      <c r="X21" s="126"/>
      <c r="Y21" s="126"/>
      <c r="Z21" s="126"/>
    </row>
    <row r="22" spans="2:26" x14ac:dyDescent="0.35">
      <c r="B22" s="46" t="s">
        <v>342</v>
      </c>
      <c r="R22" s="46" t="s">
        <v>342</v>
      </c>
    </row>
    <row r="24" spans="2:26" x14ac:dyDescent="0.35">
      <c r="B24" s="60" t="s">
        <v>333</v>
      </c>
      <c r="E24" s="131">
        <v>8377</v>
      </c>
      <c r="F24" s="131">
        <f>F18</f>
        <v>8557</v>
      </c>
      <c r="G24" s="131">
        <v>10554</v>
      </c>
      <c r="H24" s="131">
        <f>H18</f>
        <v>13467</v>
      </c>
      <c r="I24" s="131">
        <f>I18</f>
        <v>12787</v>
      </c>
      <c r="J24" s="131">
        <f>J18</f>
        <v>41870</v>
      </c>
      <c r="K24" s="131">
        <f>K18</f>
        <v>55144</v>
      </c>
      <c r="L24" s="131">
        <f>L18</f>
        <v>20157</v>
      </c>
      <c r="N24" s="131">
        <v>42456</v>
      </c>
      <c r="O24" s="131">
        <v>33312</v>
      </c>
      <c r="R24" s="60" t="s">
        <v>333</v>
      </c>
      <c r="S24" s="131">
        <v>18184</v>
      </c>
      <c r="T24" s="131">
        <v>18209</v>
      </c>
      <c r="U24" s="131">
        <v>11628</v>
      </c>
      <c r="V24" s="131">
        <v>12010</v>
      </c>
      <c r="W24" s="131">
        <v>31902</v>
      </c>
      <c r="X24" s="131">
        <v>38366</v>
      </c>
      <c r="Y24" s="131">
        <v>49994</v>
      </c>
      <c r="Z24" s="131">
        <v>62004</v>
      </c>
    </row>
    <row r="25" spans="2:26" x14ac:dyDescent="0.35">
      <c r="B25" s="60" t="s">
        <v>334</v>
      </c>
      <c r="E25" s="131">
        <v>0</v>
      </c>
      <c r="F25" s="131">
        <v>0</v>
      </c>
      <c r="G25" s="131">
        <v>0</v>
      </c>
      <c r="H25" s="131">
        <v>0</v>
      </c>
      <c r="I25" s="131">
        <v>0</v>
      </c>
      <c r="J25" s="131">
        <v>-681</v>
      </c>
      <c r="K25" s="131">
        <v>-940</v>
      </c>
      <c r="L25" s="131">
        <v>0</v>
      </c>
      <c r="N25" s="131">
        <v>-940</v>
      </c>
      <c r="O25" s="131">
        <v>-681</v>
      </c>
      <c r="R25" s="60" t="s">
        <v>441</v>
      </c>
      <c r="S25" s="131">
        <v>343</v>
      </c>
      <c r="T25" s="131">
        <v>718</v>
      </c>
      <c r="U25" s="131">
        <v>687</v>
      </c>
      <c r="V25" s="131">
        <v>905</v>
      </c>
      <c r="W25" s="131">
        <v>807</v>
      </c>
      <c r="X25" s="131">
        <v>1318</v>
      </c>
      <c r="Y25" s="131">
        <v>2005</v>
      </c>
      <c r="Z25" s="131">
        <v>2910</v>
      </c>
    </row>
    <row r="26" spans="2:26" x14ac:dyDescent="0.35">
      <c r="B26" s="60" t="s">
        <v>335</v>
      </c>
      <c r="E26" s="131">
        <v>508</v>
      </c>
      <c r="F26" s="131">
        <v>1725</v>
      </c>
      <c r="G26" s="131">
        <v>428</v>
      </c>
      <c r="H26" s="131">
        <v>464</v>
      </c>
      <c r="I26" s="131">
        <v>679</v>
      </c>
      <c r="J26" s="131">
        <v>3354</v>
      </c>
      <c r="K26" s="131">
        <v>2013</v>
      </c>
      <c r="L26" s="131">
        <v>600</v>
      </c>
      <c r="N26" s="131">
        <v>1235</v>
      </c>
      <c r="O26" s="131">
        <v>1629</v>
      </c>
      <c r="R26" s="60" t="s">
        <v>442</v>
      </c>
      <c r="S26" s="131">
        <v>-9261</v>
      </c>
      <c r="T26" s="131">
        <v>-9437</v>
      </c>
      <c r="U26" s="131">
        <v>-6634</v>
      </c>
      <c r="V26" s="131">
        <v>-13116</v>
      </c>
      <c r="W26" s="131">
        <v>-15333</v>
      </c>
      <c r="X26" s="131">
        <v>-14644</v>
      </c>
      <c r="Y26" s="131">
        <v>-25190</v>
      </c>
      <c r="Z26" s="131">
        <v>-38306</v>
      </c>
    </row>
    <row r="27" spans="2:26" x14ac:dyDescent="0.35">
      <c r="B27" s="60" t="s">
        <v>336</v>
      </c>
      <c r="E27" s="131">
        <v>-7046</v>
      </c>
      <c r="F27" s="131">
        <v>-10874</v>
      </c>
      <c r="G27" s="131">
        <v>-4359</v>
      </c>
      <c r="H27" s="131">
        <v>-6072</v>
      </c>
      <c r="I27" s="131">
        <v>-13415</v>
      </c>
      <c r="J27" s="131">
        <v>-33528</v>
      </c>
      <c r="K27" s="131">
        <v>-34553</v>
      </c>
      <c r="L27" s="131">
        <v>-4560</v>
      </c>
      <c r="N27" s="131">
        <v>-21138</v>
      </c>
      <c r="O27" s="131">
        <v>-22654</v>
      </c>
      <c r="R27" s="60" t="s">
        <v>443</v>
      </c>
      <c r="S27" s="131">
        <v>-450</v>
      </c>
      <c r="T27" s="131">
        <v>-7</v>
      </c>
      <c r="U27" s="131">
        <v>-271</v>
      </c>
      <c r="V27" s="131">
        <v>-1503</v>
      </c>
      <c r="W27" s="131">
        <v>-416</v>
      </c>
      <c r="X27" s="131">
        <v>-368</v>
      </c>
      <c r="Y27" s="131">
        <v>-639</v>
      </c>
      <c r="Z27" s="131">
        <v>-2142</v>
      </c>
    </row>
    <row r="28" spans="2:26" x14ac:dyDescent="0.35">
      <c r="B28" s="60" t="s">
        <v>337</v>
      </c>
      <c r="E28" s="131">
        <v>437</v>
      </c>
      <c r="F28" s="131">
        <v>-425</v>
      </c>
      <c r="G28" s="131">
        <v>-261</v>
      </c>
      <c r="H28" s="131">
        <v>33</v>
      </c>
      <c r="I28" s="131">
        <v>-2410</v>
      </c>
      <c r="J28" s="131">
        <v>254</v>
      </c>
      <c r="K28" s="131">
        <v>-3087</v>
      </c>
      <c r="L28" s="131">
        <v>-361</v>
      </c>
      <c r="N28" s="131">
        <v>-677</v>
      </c>
      <c r="O28" s="131">
        <v>679</v>
      </c>
      <c r="R28" s="60" t="s">
        <v>444</v>
      </c>
      <c r="S28" s="131">
        <v>-1364</v>
      </c>
      <c r="T28" s="131">
        <v>-2620</v>
      </c>
      <c r="U28" s="131">
        <v>-2248</v>
      </c>
      <c r="V28" s="131">
        <v>-3595</v>
      </c>
      <c r="W28" s="131">
        <v>-2171</v>
      </c>
      <c r="X28" s="131">
        <v>-4022</v>
      </c>
      <c r="Y28" s="131">
        <v>-6270</v>
      </c>
      <c r="Z28" s="131">
        <v>-9865</v>
      </c>
    </row>
    <row r="29" spans="2:26" x14ac:dyDescent="0.35">
      <c r="B29" s="60" t="s">
        <v>338</v>
      </c>
      <c r="E29" s="131">
        <v>-1695</v>
      </c>
      <c r="F29" s="131">
        <v>-1114</v>
      </c>
      <c r="G29" s="131">
        <v>-1221</v>
      </c>
      <c r="H29" s="131">
        <v>-852</v>
      </c>
      <c r="I29" s="131">
        <v>-2325</v>
      </c>
      <c r="J29" s="131">
        <v>-5347</v>
      </c>
      <c r="K29" s="131">
        <v>-5717</v>
      </c>
      <c r="L29" s="131">
        <v>-1402</v>
      </c>
      <c r="N29" s="131">
        <v>-3392</v>
      </c>
      <c r="O29" s="131">
        <v>-4233</v>
      </c>
      <c r="R29" s="60" t="s">
        <v>445</v>
      </c>
      <c r="S29" s="131">
        <v>-940</v>
      </c>
      <c r="T29" s="131">
        <v>0</v>
      </c>
      <c r="U29" s="131">
        <v>0</v>
      </c>
      <c r="V29" s="131">
        <v>0</v>
      </c>
      <c r="W29" s="131">
        <v>-940</v>
      </c>
      <c r="X29" s="131">
        <v>0</v>
      </c>
      <c r="Y29" s="131">
        <v>0</v>
      </c>
      <c r="Z29" s="131">
        <v>0</v>
      </c>
    </row>
    <row r="30" spans="2:26" x14ac:dyDescent="0.35">
      <c r="B30" s="60" t="s">
        <v>339</v>
      </c>
      <c r="E30" s="131">
        <v>-24</v>
      </c>
      <c r="F30" s="131">
        <v>522</v>
      </c>
      <c r="G30" s="131">
        <v>-56</v>
      </c>
      <c r="H30" s="131">
        <v>113</v>
      </c>
      <c r="I30" s="131">
        <v>-332</v>
      </c>
      <c r="J30" s="131">
        <v>769</v>
      </c>
      <c r="K30" s="131">
        <v>27</v>
      </c>
      <c r="L30" s="131">
        <v>128</v>
      </c>
      <c r="N30" s="131">
        <v>359</v>
      </c>
      <c r="O30" s="131">
        <v>247</v>
      </c>
      <c r="R30" s="60" t="s">
        <v>446</v>
      </c>
      <c r="S30" s="131">
        <v>289</v>
      </c>
      <c r="T30" s="131">
        <v>262</v>
      </c>
      <c r="U30" s="131">
        <v>-480</v>
      </c>
      <c r="V30" s="131">
        <v>668</v>
      </c>
      <c r="W30" s="131">
        <v>415</v>
      </c>
      <c r="X30" s="131">
        <v>390</v>
      </c>
      <c r="Y30" s="131">
        <v>-90</v>
      </c>
      <c r="Z30" s="131">
        <v>578</v>
      </c>
    </row>
    <row r="31" spans="2:26" x14ac:dyDescent="0.35">
      <c r="B31" s="46" t="s">
        <v>340</v>
      </c>
      <c r="E31" s="112">
        <f>SUM(E24:E30)+1</f>
        <v>558</v>
      </c>
      <c r="F31" s="112">
        <f>SUM(F24:F30)</f>
        <v>-1609</v>
      </c>
      <c r="G31" s="112">
        <f>SUM(G24:G30)</f>
        <v>5085</v>
      </c>
      <c r="H31" s="112">
        <f>SUM(H24:H30)</f>
        <v>7153</v>
      </c>
      <c r="I31" s="112">
        <f>SUM(I24:I30)</f>
        <v>-5016</v>
      </c>
      <c r="J31" s="112">
        <f>SUM(J24:J30)</f>
        <v>6691</v>
      </c>
      <c r="K31" s="112">
        <f>SUM(K24:K30)+1</f>
        <v>12888</v>
      </c>
      <c r="L31" s="112">
        <f>SUM(L24:L30)</f>
        <v>14562</v>
      </c>
      <c r="N31" s="112">
        <v>17904</v>
      </c>
      <c r="O31" s="112">
        <v>8299</v>
      </c>
      <c r="R31" s="46" t="s">
        <v>340</v>
      </c>
      <c r="S31" s="112">
        <v>6802</v>
      </c>
      <c r="T31" s="112">
        <v>7125</v>
      </c>
      <c r="U31" s="112">
        <v>2682</v>
      </c>
      <c r="V31" s="112">
        <v>-4631</v>
      </c>
      <c r="W31" s="112">
        <v>14264</v>
      </c>
      <c r="X31" s="112">
        <v>21040</v>
      </c>
      <c r="Y31" s="112">
        <v>19810</v>
      </c>
      <c r="Z31" s="112">
        <v>15179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E5AB3-4D07-4828-9431-774E7B3A67F7}">
  <sheetPr codeName="Sheet6"/>
  <dimension ref="B1:L234"/>
  <sheetViews>
    <sheetView showGridLines="0" zoomScale="70" zoomScaleNormal="70" workbookViewId="0">
      <pane xSplit="1" ySplit="2" topLeftCell="B206" activePane="bottomRight" state="frozen"/>
      <selection pane="topRight" activeCell="B1" sqref="B1"/>
      <selection pane="bottomLeft" activeCell="A3" sqref="A3"/>
      <selection pane="bottomRight" activeCell="G210" sqref="G210"/>
    </sheetView>
  </sheetViews>
  <sheetFormatPr defaultRowHeight="14.5" x14ac:dyDescent="0.35"/>
  <cols>
    <col min="2" max="2" width="19.1796875" style="137" customWidth="1"/>
    <col min="3" max="3" width="27" style="137" bestFit="1" customWidth="1"/>
    <col min="4" max="4" width="9.1796875" style="137"/>
    <col min="5" max="5" width="16.81640625" style="137" customWidth="1"/>
    <col min="6" max="6" width="13" style="137" customWidth="1"/>
    <col min="7" max="7" width="15.1796875" style="137" customWidth="1"/>
    <col min="8" max="8" width="25.7265625" style="137" bestFit="1" customWidth="1"/>
    <col min="9" max="9" width="33.453125" style="137" customWidth="1"/>
    <col min="10" max="10" width="15.453125" style="137" customWidth="1"/>
    <col min="11" max="11" width="15.81640625" style="137" customWidth="1"/>
  </cols>
  <sheetData>
    <row r="1" spans="2:12" ht="15" thickBot="1" x14ac:dyDescent="0.4">
      <c r="B1" s="195"/>
      <c r="C1" s="195"/>
      <c r="E1" s="196"/>
      <c r="F1" s="197"/>
      <c r="G1" s="198"/>
      <c r="H1" s="196"/>
      <c r="I1" s="198"/>
      <c r="J1" s="201"/>
    </row>
    <row r="2" spans="2:12" ht="23" x14ac:dyDescent="0.35">
      <c r="B2" s="147" t="s">
        <v>101</v>
      </c>
      <c r="C2" s="146" t="s">
        <v>98</v>
      </c>
      <c r="D2" s="147" t="s">
        <v>99</v>
      </c>
      <c r="E2" s="147" t="s">
        <v>100</v>
      </c>
      <c r="F2" s="147" t="s">
        <v>102</v>
      </c>
      <c r="G2" s="34" t="s">
        <v>103</v>
      </c>
      <c r="H2" s="34" t="s">
        <v>479</v>
      </c>
      <c r="I2" s="34" t="s">
        <v>246</v>
      </c>
      <c r="J2" s="34" t="s">
        <v>247</v>
      </c>
      <c r="K2" s="34" t="s">
        <v>248</v>
      </c>
      <c r="L2" s="34" t="s">
        <v>563</v>
      </c>
    </row>
    <row r="3" spans="2:12" ht="39" x14ac:dyDescent="0.35">
      <c r="B3" s="148" t="s">
        <v>106</v>
      </c>
      <c r="C3" s="203" t="s">
        <v>255</v>
      </c>
      <c r="D3" s="148" t="s">
        <v>104</v>
      </c>
      <c r="E3" s="148" t="s">
        <v>105</v>
      </c>
      <c r="F3" s="148">
        <v>25.2</v>
      </c>
      <c r="G3" s="148" t="s">
        <v>107</v>
      </c>
      <c r="H3" s="204">
        <v>40969</v>
      </c>
      <c r="I3" s="208" t="s">
        <v>527</v>
      </c>
      <c r="J3" s="148" t="s">
        <v>499</v>
      </c>
      <c r="K3" s="148" t="s">
        <v>528</v>
      </c>
      <c r="L3" s="148"/>
    </row>
    <row r="4" spans="2:12" ht="15" customHeight="1" x14ac:dyDescent="0.35">
      <c r="B4" s="148" t="s">
        <v>109</v>
      </c>
      <c r="C4" s="203" t="s">
        <v>255</v>
      </c>
      <c r="D4" s="148" t="s">
        <v>104</v>
      </c>
      <c r="E4" s="148" t="s">
        <v>105</v>
      </c>
      <c r="F4" s="148">
        <v>25.5</v>
      </c>
      <c r="G4" s="148" t="s">
        <v>108</v>
      </c>
      <c r="H4" s="205">
        <v>41220.294117647056</v>
      </c>
      <c r="I4" s="148">
        <v>5.73</v>
      </c>
      <c r="J4" s="148" t="s">
        <v>110</v>
      </c>
      <c r="K4" s="148">
        <v>13</v>
      </c>
      <c r="L4" s="148"/>
    </row>
    <row r="5" spans="2:12" x14ac:dyDescent="0.35">
      <c r="B5" s="148" t="s">
        <v>109</v>
      </c>
      <c r="C5" s="203" t="s">
        <v>255</v>
      </c>
      <c r="D5" s="148" t="s">
        <v>104</v>
      </c>
      <c r="E5" s="148" t="s">
        <v>105</v>
      </c>
      <c r="F5" s="148">
        <v>19.5</v>
      </c>
      <c r="G5" s="148" t="s">
        <v>108</v>
      </c>
      <c r="H5" s="205">
        <v>41663.153846153844</v>
      </c>
      <c r="I5" s="148">
        <v>5.73</v>
      </c>
      <c r="J5" s="148" t="s">
        <v>110</v>
      </c>
      <c r="K5" s="148">
        <v>13</v>
      </c>
      <c r="L5" s="148"/>
    </row>
    <row r="6" spans="2:12" x14ac:dyDescent="0.35">
      <c r="B6" s="148" t="s">
        <v>112</v>
      </c>
      <c r="C6" s="209" t="s">
        <v>255</v>
      </c>
      <c r="D6" s="148" t="s">
        <v>104</v>
      </c>
      <c r="E6" s="148" t="s">
        <v>105</v>
      </c>
      <c r="F6" s="148">
        <v>14.4</v>
      </c>
      <c r="G6" s="148" t="s">
        <v>111</v>
      </c>
      <c r="H6" s="205">
        <v>41364</v>
      </c>
      <c r="I6" s="148" t="s">
        <v>250</v>
      </c>
      <c r="J6" s="148" t="s">
        <v>113</v>
      </c>
      <c r="K6" s="148">
        <v>25</v>
      </c>
      <c r="L6" s="148"/>
    </row>
    <row r="7" spans="2:12" x14ac:dyDescent="0.35">
      <c r="B7" s="148" t="s">
        <v>115</v>
      </c>
      <c r="C7" s="148" t="s">
        <v>383</v>
      </c>
      <c r="D7" s="148" t="s">
        <v>104</v>
      </c>
      <c r="E7" s="148" t="s">
        <v>105</v>
      </c>
      <c r="F7" s="148">
        <v>34.4</v>
      </c>
      <c r="G7" s="148" t="s">
        <v>116</v>
      </c>
      <c r="H7" s="205">
        <v>41316.162790697665</v>
      </c>
      <c r="I7" s="148" t="s">
        <v>535</v>
      </c>
      <c r="J7" s="148" t="s">
        <v>117</v>
      </c>
      <c r="K7" s="148">
        <v>10</v>
      </c>
      <c r="L7" s="148"/>
    </row>
    <row r="8" spans="2:12" x14ac:dyDescent="0.35">
      <c r="B8" s="148" t="s">
        <v>115</v>
      </c>
      <c r="C8" s="148" t="s">
        <v>383</v>
      </c>
      <c r="D8" s="148" t="s">
        <v>104</v>
      </c>
      <c r="E8" s="148" t="s">
        <v>105</v>
      </c>
      <c r="F8" s="148">
        <v>16</v>
      </c>
      <c r="G8" s="148" t="s">
        <v>116</v>
      </c>
      <c r="H8" s="205">
        <v>41382.550000000003</v>
      </c>
      <c r="I8" s="148" t="s">
        <v>535</v>
      </c>
      <c r="J8" s="148" t="s">
        <v>117</v>
      </c>
      <c r="K8" s="148">
        <v>10</v>
      </c>
      <c r="L8" s="148"/>
    </row>
    <row r="9" spans="2:12" x14ac:dyDescent="0.35">
      <c r="B9" s="148" t="s">
        <v>118</v>
      </c>
      <c r="C9" s="148" t="s">
        <v>383</v>
      </c>
      <c r="D9" s="148" t="s">
        <v>104</v>
      </c>
      <c r="E9" s="148" t="s">
        <v>105</v>
      </c>
      <c r="F9" s="148">
        <v>4.8</v>
      </c>
      <c r="G9" s="148" t="s">
        <v>116</v>
      </c>
      <c r="H9" s="205">
        <v>42731</v>
      </c>
      <c r="I9" s="148" t="s">
        <v>536</v>
      </c>
      <c r="J9" s="148" t="s">
        <v>117</v>
      </c>
      <c r="K9" s="148">
        <v>10</v>
      </c>
      <c r="L9" s="148"/>
    </row>
    <row r="10" spans="2:12" x14ac:dyDescent="0.35">
      <c r="B10" s="148" t="s">
        <v>118</v>
      </c>
      <c r="C10" s="148" t="s">
        <v>383</v>
      </c>
      <c r="D10" s="148" t="s">
        <v>104</v>
      </c>
      <c r="E10" s="148" t="s">
        <v>105</v>
      </c>
      <c r="F10" s="148">
        <v>7.2</v>
      </c>
      <c r="G10" s="148" t="s">
        <v>116</v>
      </c>
      <c r="H10" s="205">
        <v>42887</v>
      </c>
      <c r="I10" s="148" t="s">
        <v>536</v>
      </c>
      <c r="J10" s="148" t="s">
        <v>117</v>
      </c>
      <c r="K10" s="148">
        <v>10</v>
      </c>
      <c r="L10" s="148"/>
    </row>
    <row r="11" spans="2:12" x14ac:dyDescent="0.35">
      <c r="B11" s="148" t="s">
        <v>119</v>
      </c>
      <c r="C11" s="148" t="s">
        <v>383</v>
      </c>
      <c r="D11" s="148" t="s">
        <v>104</v>
      </c>
      <c r="E11" s="148" t="s">
        <v>105</v>
      </c>
      <c r="F11" s="148">
        <v>40</v>
      </c>
      <c r="G11" s="148" t="s">
        <v>116</v>
      </c>
      <c r="H11" s="205">
        <v>42587.4</v>
      </c>
      <c r="I11" s="148" t="s">
        <v>537</v>
      </c>
      <c r="J11" s="148" t="s">
        <v>117</v>
      </c>
      <c r="K11" s="148">
        <v>10</v>
      </c>
      <c r="L11" s="148"/>
    </row>
    <row r="12" spans="2:12" x14ac:dyDescent="0.35">
      <c r="B12" s="148" t="s">
        <v>120</v>
      </c>
      <c r="C12" s="203" t="s">
        <v>255</v>
      </c>
      <c r="D12" s="148" t="s">
        <v>104</v>
      </c>
      <c r="E12" s="148" t="s">
        <v>105</v>
      </c>
      <c r="F12" s="148">
        <v>28</v>
      </c>
      <c r="G12" s="148" t="s">
        <v>108</v>
      </c>
      <c r="H12" s="205">
        <v>41413.428571428572</v>
      </c>
      <c r="I12" s="148">
        <v>5.81</v>
      </c>
      <c r="J12" s="148" t="s">
        <v>110</v>
      </c>
      <c r="K12" s="148">
        <v>13</v>
      </c>
      <c r="L12" s="148"/>
    </row>
    <row r="13" spans="2:12" x14ac:dyDescent="0.35">
      <c r="B13" s="148" t="s">
        <v>121</v>
      </c>
      <c r="C13" s="148" t="s">
        <v>383</v>
      </c>
      <c r="D13" s="148" t="s">
        <v>104</v>
      </c>
      <c r="E13" s="148" t="s">
        <v>105</v>
      </c>
      <c r="F13" s="148">
        <v>18</v>
      </c>
      <c r="G13" s="148" t="s">
        <v>116</v>
      </c>
      <c r="H13" s="205">
        <v>41426</v>
      </c>
      <c r="I13" s="148" t="s">
        <v>538</v>
      </c>
      <c r="J13" s="148" t="s">
        <v>117</v>
      </c>
      <c r="K13" s="148">
        <v>10</v>
      </c>
      <c r="L13" s="148"/>
    </row>
    <row r="14" spans="2:12" x14ac:dyDescent="0.35">
      <c r="B14" s="148" t="s">
        <v>122</v>
      </c>
      <c r="C14" s="203" t="s">
        <v>255</v>
      </c>
      <c r="D14" s="148" t="s">
        <v>104</v>
      </c>
      <c r="E14" s="148" t="s">
        <v>105</v>
      </c>
      <c r="F14" s="148">
        <v>34.5</v>
      </c>
      <c r="G14" s="148" t="s">
        <v>108</v>
      </c>
      <c r="H14" s="205">
        <v>41227.855072463768</v>
      </c>
      <c r="I14" s="148">
        <v>5.75</v>
      </c>
      <c r="J14" s="148" t="s">
        <v>110</v>
      </c>
      <c r="K14" s="148">
        <v>13</v>
      </c>
      <c r="L14" s="148"/>
    </row>
    <row r="15" spans="2:12" x14ac:dyDescent="0.35">
      <c r="B15" s="148" t="s">
        <v>122</v>
      </c>
      <c r="C15" s="203" t="s">
        <v>255</v>
      </c>
      <c r="D15" s="148" t="s">
        <v>104</v>
      </c>
      <c r="E15" s="148" t="s">
        <v>105</v>
      </c>
      <c r="F15" s="148">
        <v>50.15</v>
      </c>
      <c r="G15" s="148" t="s">
        <v>108</v>
      </c>
      <c r="H15" s="205">
        <v>41426</v>
      </c>
      <c r="I15" s="148">
        <v>5.75</v>
      </c>
      <c r="J15" s="148" t="s">
        <v>110</v>
      </c>
      <c r="K15" s="148">
        <v>13</v>
      </c>
      <c r="L15" s="148"/>
    </row>
    <row r="16" spans="2:12" x14ac:dyDescent="0.35">
      <c r="B16" s="148" t="s">
        <v>123</v>
      </c>
      <c r="C16" s="203" t="s">
        <v>255</v>
      </c>
      <c r="D16" s="148" t="s">
        <v>104</v>
      </c>
      <c r="E16" s="148" t="s">
        <v>105</v>
      </c>
      <c r="F16" s="148">
        <v>49.5</v>
      </c>
      <c r="G16" s="148" t="s">
        <v>108</v>
      </c>
      <c r="H16" s="205">
        <v>41443.818181818184</v>
      </c>
      <c r="I16" s="148">
        <v>5.81</v>
      </c>
      <c r="J16" s="148" t="s">
        <v>110</v>
      </c>
      <c r="K16" s="148">
        <v>13</v>
      </c>
      <c r="L16" s="148"/>
    </row>
    <row r="17" spans="2:12" x14ac:dyDescent="0.35">
      <c r="B17" s="148" t="s">
        <v>124</v>
      </c>
      <c r="C17" s="203" t="s">
        <v>255</v>
      </c>
      <c r="D17" s="148" t="s">
        <v>104</v>
      </c>
      <c r="E17" s="148" t="s">
        <v>105</v>
      </c>
      <c r="F17" s="148">
        <v>119.7</v>
      </c>
      <c r="G17" s="148" t="s">
        <v>253</v>
      </c>
      <c r="H17" s="205">
        <v>42689.771929824557</v>
      </c>
      <c r="I17" s="148" t="s">
        <v>540</v>
      </c>
      <c r="J17" s="148" t="s">
        <v>125</v>
      </c>
      <c r="K17" s="148">
        <v>25</v>
      </c>
      <c r="L17" s="148"/>
    </row>
    <row r="18" spans="2:12" x14ac:dyDescent="0.35">
      <c r="B18" s="148" t="s">
        <v>126</v>
      </c>
      <c r="C18" s="203" t="s">
        <v>255</v>
      </c>
      <c r="D18" s="148" t="s">
        <v>104</v>
      </c>
      <c r="E18" s="148" t="s">
        <v>105</v>
      </c>
      <c r="F18" s="148">
        <v>50.4</v>
      </c>
      <c r="G18" s="148" t="s">
        <v>108</v>
      </c>
      <c r="H18" s="205">
        <v>41524.375</v>
      </c>
      <c r="I18" s="148">
        <v>5.81</v>
      </c>
      <c r="J18" s="148" t="s">
        <v>110</v>
      </c>
      <c r="K18" s="148">
        <v>13</v>
      </c>
      <c r="L18" s="148"/>
    </row>
    <row r="19" spans="2:12" x14ac:dyDescent="0.35">
      <c r="B19" s="148" t="s">
        <v>127</v>
      </c>
      <c r="C19" s="203" t="s">
        <v>255</v>
      </c>
      <c r="D19" s="148" t="s">
        <v>104</v>
      </c>
      <c r="E19" s="148" t="s">
        <v>105</v>
      </c>
      <c r="F19" s="148">
        <v>30</v>
      </c>
      <c r="G19" s="148" t="s">
        <v>108</v>
      </c>
      <c r="H19" s="205">
        <f>'[1]Wei Avg Dates'!G92</f>
        <v>41502</v>
      </c>
      <c r="I19" s="148">
        <v>5.81</v>
      </c>
      <c r="J19" s="148" t="s">
        <v>110</v>
      </c>
      <c r="K19" s="148">
        <v>13</v>
      </c>
      <c r="L19" s="148"/>
    </row>
    <row r="20" spans="2:12" x14ac:dyDescent="0.35">
      <c r="B20" s="148" t="s">
        <v>128</v>
      </c>
      <c r="C20" s="203" t="s">
        <v>255</v>
      </c>
      <c r="D20" s="148" t="s">
        <v>104</v>
      </c>
      <c r="E20" s="148" t="s">
        <v>105</v>
      </c>
      <c r="F20" s="148">
        <v>23.1</v>
      </c>
      <c r="G20" s="148" t="s">
        <v>108</v>
      </c>
      <c r="H20" s="205">
        <v>41699</v>
      </c>
      <c r="I20" s="148">
        <v>5.81</v>
      </c>
      <c r="J20" s="148" t="s">
        <v>110</v>
      </c>
      <c r="K20" s="148">
        <v>13</v>
      </c>
      <c r="L20" s="148"/>
    </row>
    <row r="21" spans="2:12" x14ac:dyDescent="0.35">
      <c r="B21" s="148" t="s">
        <v>129</v>
      </c>
      <c r="C21" s="203" t="s">
        <v>255</v>
      </c>
      <c r="D21" s="148" t="s">
        <v>104</v>
      </c>
      <c r="E21" s="148" t="s">
        <v>105</v>
      </c>
      <c r="F21" s="148">
        <v>49.5</v>
      </c>
      <c r="G21" s="148" t="s">
        <v>108</v>
      </c>
      <c r="H21" s="205">
        <v>41944</v>
      </c>
      <c r="I21" s="148">
        <v>5.79</v>
      </c>
      <c r="J21" s="148" t="s">
        <v>110</v>
      </c>
      <c r="K21" s="148">
        <v>13</v>
      </c>
      <c r="L21" s="148"/>
    </row>
    <row r="22" spans="2:12" x14ac:dyDescent="0.35">
      <c r="B22" s="148" t="s">
        <v>130</v>
      </c>
      <c r="C22" s="203" t="s">
        <v>255</v>
      </c>
      <c r="D22" s="148" t="s">
        <v>104</v>
      </c>
      <c r="E22" s="148" t="s">
        <v>105</v>
      </c>
      <c r="F22" s="148">
        <v>30</v>
      </c>
      <c r="G22" s="148" t="s">
        <v>111</v>
      </c>
      <c r="H22" s="205">
        <v>41920.800000000003</v>
      </c>
      <c r="I22" s="148" t="s">
        <v>529</v>
      </c>
      <c r="J22" s="148" t="s">
        <v>131</v>
      </c>
      <c r="K22" s="148">
        <v>25</v>
      </c>
      <c r="L22" s="148"/>
    </row>
    <row r="23" spans="2:12" x14ac:dyDescent="0.35">
      <c r="B23" s="148" t="s">
        <v>132</v>
      </c>
      <c r="C23" s="203" t="s">
        <v>255</v>
      </c>
      <c r="D23" s="148" t="s">
        <v>104</v>
      </c>
      <c r="E23" s="148" t="s">
        <v>105</v>
      </c>
      <c r="F23" s="148">
        <v>40</v>
      </c>
      <c r="G23" s="148" t="s">
        <v>254</v>
      </c>
      <c r="H23" s="205">
        <v>42424.15</v>
      </c>
      <c r="I23" s="148">
        <v>5.92</v>
      </c>
      <c r="J23" s="148" t="s">
        <v>133</v>
      </c>
      <c r="K23" s="148">
        <v>25</v>
      </c>
      <c r="L23" s="148"/>
    </row>
    <row r="24" spans="2:12" x14ac:dyDescent="0.35">
      <c r="B24" s="148" t="s">
        <v>134</v>
      </c>
      <c r="C24" s="203" t="s">
        <v>255</v>
      </c>
      <c r="D24" s="148" t="s">
        <v>104</v>
      </c>
      <c r="E24" s="148" t="s">
        <v>105</v>
      </c>
      <c r="F24" s="148">
        <v>46.5</v>
      </c>
      <c r="G24" s="148" t="s">
        <v>111</v>
      </c>
      <c r="H24" s="205">
        <v>42094</v>
      </c>
      <c r="I24" s="148" t="s">
        <v>251</v>
      </c>
      <c r="J24" s="148" t="s">
        <v>135</v>
      </c>
      <c r="K24" s="148">
        <v>25</v>
      </c>
      <c r="L24" s="148"/>
    </row>
    <row r="25" spans="2:12" x14ac:dyDescent="0.35">
      <c r="B25" s="148" t="s">
        <v>134</v>
      </c>
      <c r="C25" s="203" t="s">
        <v>255</v>
      </c>
      <c r="D25" s="148" t="s">
        <v>104</v>
      </c>
      <c r="E25" s="148" t="s">
        <v>105</v>
      </c>
      <c r="F25" s="148">
        <v>4.5</v>
      </c>
      <c r="G25" s="148" t="s">
        <v>111</v>
      </c>
      <c r="H25" s="205">
        <v>42208</v>
      </c>
      <c r="I25" s="148" t="s">
        <v>251</v>
      </c>
      <c r="J25" s="148" t="s">
        <v>135</v>
      </c>
      <c r="K25" s="148">
        <v>25</v>
      </c>
      <c r="L25" s="148"/>
    </row>
    <row r="26" spans="2:12" x14ac:dyDescent="0.35">
      <c r="B26" s="148" t="s">
        <v>136</v>
      </c>
      <c r="C26" s="203" t="s">
        <v>255</v>
      </c>
      <c r="D26" s="148" t="s">
        <v>104</v>
      </c>
      <c r="E26" s="148" t="s">
        <v>105</v>
      </c>
      <c r="F26" s="148">
        <v>28.8</v>
      </c>
      <c r="G26" s="148" t="s">
        <v>254</v>
      </c>
      <c r="H26" s="205">
        <v>42300.555555555562</v>
      </c>
      <c r="I26" s="148">
        <v>5.69</v>
      </c>
      <c r="J26" s="148" t="s">
        <v>133</v>
      </c>
      <c r="K26" s="148">
        <v>25</v>
      </c>
      <c r="L26" s="148"/>
    </row>
    <row r="27" spans="2:12" x14ac:dyDescent="0.35">
      <c r="B27" s="148" t="s">
        <v>136</v>
      </c>
      <c r="C27" s="203" t="s">
        <v>255</v>
      </c>
      <c r="D27" s="148" t="s">
        <v>104</v>
      </c>
      <c r="E27" s="148" t="s">
        <v>105</v>
      </c>
      <c r="F27" s="148">
        <v>7.2</v>
      </c>
      <c r="G27" s="148" t="s">
        <v>254</v>
      </c>
      <c r="H27" s="205">
        <v>42795</v>
      </c>
      <c r="I27" s="148">
        <v>5.69</v>
      </c>
      <c r="J27" s="148" t="s">
        <v>133</v>
      </c>
      <c r="K27" s="148">
        <v>25</v>
      </c>
      <c r="L27" s="148"/>
    </row>
    <row r="28" spans="2:12" x14ac:dyDescent="0.35">
      <c r="B28" s="148" t="s">
        <v>137</v>
      </c>
      <c r="C28" s="203" t="s">
        <v>255</v>
      </c>
      <c r="D28" s="148" t="s">
        <v>104</v>
      </c>
      <c r="E28" s="148" t="s">
        <v>105</v>
      </c>
      <c r="F28" s="148">
        <v>25.6</v>
      </c>
      <c r="G28" s="148" t="s">
        <v>111</v>
      </c>
      <c r="H28" s="205">
        <v>42287.624999999993</v>
      </c>
      <c r="I28" s="148" t="s">
        <v>252</v>
      </c>
      <c r="J28" s="148" t="s">
        <v>131</v>
      </c>
      <c r="K28" s="148">
        <v>25</v>
      </c>
      <c r="L28" s="148"/>
    </row>
    <row r="29" spans="2:12" x14ac:dyDescent="0.35">
      <c r="B29" s="148" t="s">
        <v>138</v>
      </c>
      <c r="C29" s="203" t="s">
        <v>255</v>
      </c>
      <c r="D29" s="148" t="s">
        <v>104</v>
      </c>
      <c r="E29" s="148" t="s">
        <v>105</v>
      </c>
      <c r="F29" s="148">
        <v>100.8</v>
      </c>
      <c r="G29" s="148" t="s">
        <v>111</v>
      </c>
      <c r="H29" s="205">
        <v>42365.833333333328</v>
      </c>
      <c r="I29" s="148" t="s">
        <v>252</v>
      </c>
      <c r="J29" s="148" t="s">
        <v>380</v>
      </c>
      <c r="K29" s="148">
        <v>25</v>
      </c>
      <c r="L29" s="148"/>
    </row>
    <row r="30" spans="2:12" x14ac:dyDescent="0.35">
      <c r="B30" s="148" t="s">
        <v>139</v>
      </c>
      <c r="C30" s="148" t="s">
        <v>383</v>
      </c>
      <c r="D30" s="148" t="s">
        <v>104</v>
      </c>
      <c r="E30" s="148" t="s">
        <v>105</v>
      </c>
      <c r="F30" s="148">
        <v>40</v>
      </c>
      <c r="G30" s="148" t="s">
        <v>116</v>
      </c>
      <c r="H30" s="205">
        <v>42339</v>
      </c>
      <c r="I30" s="148" t="s">
        <v>539</v>
      </c>
      <c r="J30" s="148" t="s">
        <v>117</v>
      </c>
      <c r="K30" s="148">
        <v>10</v>
      </c>
      <c r="L30" s="148"/>
    </row>
    <row r="31" spans="2:12" x14ac:dyDescent="0.35">
      <c r="B31" s="148" t="s">
        <v>140</v>
      </c>
      <c r="C31" s="203" t="s">
        <v>255</v>
      </c>
      <c r="D31" s="148" t="s">
        <v>104</v>
      </c>
      <c r="E31" s="148" t="s">
        <v>105</v>
      </c>
      <c r="F31" s="148">
        <v>90.3</v>
      </c>
      <c r="G31" s="148" t="s">
        <v>254</v>
      </c>
      <c r="H31" s="205">
        <v>42430</v>
      </c>
      <c r="I31" s="148">
        <v>5.92</v>
      </c>
      <c r="J31" s="148" t="s">
        <v>133</v>
      </c>
      <c r="K31" s="148">
        <v>25</v>
      </c>
      <c r="L31" s="148"/>
    </row>
    <row r="32" spans="2:12" x14ac:dyDescent="0.35">
      <c r="B32" s="148" t="s">
        <v>141</v>
      </c>
      <c r="C32" s="203" t="s">
        <v>255</v>
      </c>
      <c r="D32" s="148" t="s">
        <v>104</v>
      </c>
      <c r="E32" s="148" t="s">
        <v>105</v>
      </c>
      <c r="F32" s="148">
        <v>12</v>
      </c>
      <c r="G32" s="148" t="s">
        <v>107</v>
      </c>
      <c r="H32" s="205">
        <v>42248</v>
      </c>
      <c r="I32" s="148">
        <v>4.1500000000000004</v>
      </c>
      <c r="J32" s="148" t="s">
        <v>142</v>
      </c>
      <c r="K32" s="148">
        <v>25</v>
      </c>
      <c r="L32" s="148"/>
    </row>
    <row r="33" spans="2:12" x14ac:dyDescent="0.35">
      <c r="B33" s="148" t="s">
        <v>143</v>
      </c>
      <c r="C33" s="203" t="s">
        <v>255</v>
      </c>
      <c r="D33" s="148" t="s">
        <v>104</v>
      </c>
      <c r="E33" s="148" t="s">
        <v>105</v>
      </c>
      <c r="F33" s="148">
        <v>60</v>
      </c>
      <c r="G33" s="148" t="s">
        <v>116</v>
      </c>
      <c r="H33" s="205">
        <v>42760.7</v>
      </c>
      <c r="I33" s="148" t="s">
        <v>541</v>
      </c>
      <c r="J33" s="148" t="s">
        <v>144</v>
      </c>
      <c r="K33" s="148">
        <v>25</v>
      </c>
      <c r="L33" s="148"/>
    </row>
    <row r="34" spans="2:12" x14ac:dyDescent="0.35">
      <c r="B34" s="148" t="s">
        <v>145</v>
      </c>
      <c r="C34" s="203" t="s">
        <v>255</v>
      </c>
      <c r="D34" s="148" t="s">
        <v>104</v>
      </c>
      <c r="E34" s="148" t="s">
        <v>105</v>
      </c>
      <c r="F34" s="148">
        <v>50</v>
      </c>
      <c r="G34" s="148" t="s">
        <v>116</v>
      </c>
      <c r="H34" s="205">
        <v>42795</v>
      </c>
      <c r="I34" s="148" t="s">
        <v>541</v>
      </c>
      <c r="J34" s="148" t="s">
        <v>144</v>
      </c>
      <c r="K34" s="148">
        <v>25</v>
      </c>
      <c r="L34" s="148"/>
    </row>
    <row r="35" spans="2:12" x14ac:dyDescent="0.35">
      <c r="B35" s="148" t="s">
        <v>146</v>
      </c>
      <c r="C35" s="203" t="s">
        <v>255</v>
      </c>
      <c r="D35" s="148" t="s">
        <v>104</v>
      </c>
      <c r="E35" s="148" t="s">
        <v>105</v>
      </c>
      <c r="F35" s="148">
        <v>38</v>
      </c>
      <c r="G35" s="148" t="s">
        <v>107</v>
      </c>
      <c r="H35" s="205">
        <v>42825</v>
      </c>
      <c r="I35" s="148">
        <v>3.86</v>
      </c>
      <c r="J35" s="148" t="s">
        <v>142</v>
      </c>
      <c r="K35" s="148">
        <v>25</v>
      </c>
      <c r="L35" s="148"/>
    </row>
    <row r="36" spans="2:12" x14ac:dyDescent="0.35">
      <c r="B36" s="148" t="s">
        <v>146</v>
      </c>
      <c r="C36" s="203" t="s">
        <v>255</v>
      </c>
      <c r="D36" s="148" t="s">
        <v>104</v>
      </c>
      <c r="E36" s="148" t="s">
        <v>105</v>
      </c>
      <c r="F36" s="148">
        <v>10</v>
      </c>
      <c r="G36" s="148" t="s">
        <v>107</v>
      </c>
      <c r="H36" s="205">
        <v>42870</v>
      </c>
      <c r="I36" s="148">
        <v>3.86</v>
      </c>
      <c r="J36" s="148" t="s">
        <v>142</v>
      </c>
      <c r="K36" s="148">
        <v>25</v>
      </c>
      <c r="L36" s="148"/>
    </row>
    <row r="37" spans="2:12" x14ac:dyDescent="0.35">
      <c r="B37" s="148" t="s">
        <v>147</v>
      </c>
      <c r="C37" s="203" t="s">
        <v>255</v>
      </c>
      <c r="D37" s="148" t="s">
        <v>104</v>
      </c>
      <c r="E37" s="148" t="s">
        <v>105</v>
      </c>
      <c r="F37" s="148">
        <v>100.8</v>
      </c>
      <c r="G37" s="148" t="s">
        <v>253</v>
      </c>
      <c r="H37" s="205">
        <v>42795</v>
      </c>
      <c r="I37" s="148" t="s">
        <v>540</v>
      </c>
      <c r="J37" s="148" t="s">
        <v>148</v>
      </c>
      <c r="K37" s="148">
        <v>25</v>
      </c>
      <c r="L37" s="148"/>
    </row>
    <row r="38" spans="2:12" x14ac:dyDescent="0.35">
      <c r="B38" s="148" t="s">
        <v>149</v>
      </c>
      <c r="C38" s="203" t="s">
        <v>255</v>
      </c>
      <c r="D38" s="148" t="s">
        <v>104</v>
      </c>
      <c r="E38" s="148" t="s">
        <v>105</v>
      </c>
      <c r="F38" s="148">
        <v>44</v>
      </c>
      <c r="G38" s="148" t="s">
        <v>254</v>
      </c>
      <c r="H38" s="205">
        <v>42795</v>
      </c>
      <c r="I38" s="148">
        <v>4.78</v>
      </c>
      <c r="J38" s="148" t="s">
        <v>133</v>
      </c>
      <c r="K38" s="148">
        <v>25</v>
      </c>
      <c r="L38" s="148"/>
    </row>
    <row r="39" spans="2:12" x14ac:dyDescent="0.35">
      <c r="B39" s="148" t="s">
        <v>150</v>
      </c>
      <c r="C39" s="203" t="s">
        <v>255</v>
      </c>
      <c r="D39" s="148" t="s">
        <v>104</v>
      </c>
      <c r="E39" s="148" t="s">
        <v>105</v>
      </c>
      <c r="F39" s="148">
        <v>8</v>
      </c>
      <c r="G39" s="148" t="s">
        <v>254</v>
      </c>
      <c r="H39" s="205">
        <v>42795</v>
      </c>
      <c r="I39" s="148">
        <v>4.78</v>
      </c>
      <c r="J39" s="148" t="s">
        <v>133</v>
      </c>
      <c r="K39" s="148">
        <v>25</v>
      </c>
      <c r="L39" s="148"/>
    </row>
    <row r="40" spans="2:12" x14ac:dyDescent="0.35">
      <c r="B40" s="148" t="s">
        <v>151</v>
      </c>
      <c r="C40" s="203" t="s">
        <v>255</v>
      </c>
      <c r="D40" s="148" t="s">
        <v>104</v>
      </c>
      <c r="E40" s="148" t="s">
        <v>105</v>
      </c>
      <c r="F40" s="148">
        <v>50</v>
      </c>
      <c r="G40" s="148" t="s">
        <v>107</v>
      </c>
      <c r="H40" s="205">
        <v>42795</v>
      </c>
      <c r="I40" s="148">
        <v>4.1900000000000004</v>
      </c>
      <c r="J40" s="148" t="s">
        <v>142</v>
      </c>
      <c r="K40" s="148">
        <v>25</v>
      </c>
      <c r="L40" s="148"/>
    </row>
    <row r="41" spans="2:12" x14ac:dyDescent="0.35">
      <c r="B41" s="148" t="s">
        <v>152</v>
      </c>
      <c r="C41" s="203" t="s">
        <v>255</v>
      </c>
      <c r="D41" s="148" t="s">
        <v>104</v>
      </c>
      <c r="E41" s="148" t="s">
        <v>105</v>
      </c>
      <c r="F41" s="148">
        <v>18</v>
      </c>
      <c r="G41" s="148" t="s">
        <v>254</v>
      </c>
      <c r="H41" s="205">
        <v>42663.25</v>
      </c>
      <c r="I41" s="148">
        <v>4.78</v>
      </c>
      <c r="J41" s="148" t="s">
        <v>133</v>
      </c>
      <c r="K41" s="148">
        <v>25</v>
      </c>
      <c r="L41" s="148"/>
    </row>
    <row r="42" spans="2:12" ht="23" x14ac:dyDescent="0.35">
      <c r="B42" s="148" t="s">
        <v>153</v>
      </c>
      <c r="C42" s="203" t="s">
        <v>255</v>
      </c>
      <c r="D42" s="148" t="s">
        <v>104</v>
      </c>
      <c r="E42" s="148" t="s">
        <v>105</v>
      </c>
      <c r="F42" s="148">
        <v>40</v>
      </c>
      <c r="G42" s="148" t="s">
        <v>253</v>
      </c>
      <c r="H42" s="205">
        <v>42767</v>
      </c>
      <c r="I42" s="148" t="s">
        <v>540</v>
      </c>
      <c r="J42" s="148" t="s">
        <v>148</v>
      </c>
      <c r="K42" s="148">
        <v>25</v>
      </c>
      <c r="L42" s="148"/>
    </row>
    <row r="43" spans="2:12" x14ac:dyDescent="0.35">
      <c r="B43" s="148" t="s">
        <v>154</v>
      </c>
      <c r="C43" s="203" t="s">
        <v>255</v>
      </c>
      <c r="D43" s="148" t="s">
        <v>104</v>
      </c>
      <c r="E43" s="148" t="s">
        <v>105</v>
      </c>
      <c r="F43" s="148">
        <v>39.1</v>
      </c>
      <c r="G43" s="148" t="s">
        <v>253</v>
      </c>
      <c r="H43" s="205">
        <v>42583</v>
      </c>
      <c r="I43" s="148" t="s">
        <v>542</v>
      </c>
      <c r="J43" s="148" t="s">
        <v>125</v>
      </c>
      <c r="K43" s="148">
        <v>25</v>
      </c>
      <c r="L43" s="148"/>
    </row>
    <row r="44" spans="2:12" ht="23" x14ac:dyDescent="0.35">
      <c r="B44" s="148" t="s">
        <v>155</v>
      </c>
      <c r="C44" s="203" t="s">
        <v>255</v>
      </c>
      <c r="D44" s="148" t="s">
        <v>104</v>
      </c>
      <c r="E44" s="148" t="s">
        <v>105</v>
      </c>
      <c r="F44" s="148">
        <v>24</v>
      </c>
      <c r="G44" s="148" t="s">
        <v>253</v>
      </c>
      <c r="H44" s="205">
        <v>42217</v>
      </c>
      <c r="I44" s="148" t="s">
        <v>542</v>
      </c>
      <c r="J44" s="148" t="s">
        <v>125</v>
      </c>
      <c r="K44" s="148">
        <v>25</v>
      </c>
      <c r="L44" s="148"/>
    </row>
    <row r="45" spans="2:12" x14ac:dyDescent="0.35">
      <c r="B45" s="148" t="s">
        <v>156</v>
      </c>
      <c r="C45" s="203" t="s">
        <v>255</v>
      </c>
      <c r="D45" s="148" t="s">
        <v>104</v>
      </c>
      <c r="E45" s="148" t="s">
        <v>105</v>
      </c>
      <c r="F45" s="148">
        <v>26</v>
      </c>
      <c r="G45" s="148" t="s">
        <v>254</v>
      </c>
      <c r="H45" s="205">
        <v>42795</v>
      </c>
      <c r="I45" s="148">
        <v>4.78</v>
      </c>
      <c r="J45" s="148" t="s">
        <v>133</v>
      </c>
      <c r="K45" s="148">
        <v>25</v>
      </c>
      <c r="L45" s="148"/>
    </row>
    <row r="46" spans="2:12" x14ac:dyDescent="0.35">
      <c r="B46" s="148" t="s">
        <v>157</v>
      </c>
      <c r="C46" s="203" t="s">
        <v>255</v>
      </c>
      <c r="D46" s="148" t="s">
        <v>104</v>
      </c>
      <c r="E46" s="148" t="s">
        <v>105</v>
      </c>
      <c r="F46" s="148">
        <v>46</v>
      </c>
      <c r="G46" s="148" t="s">
        <v>253</v>
      </c>
      <c r="H46" s="205">
        <v>42795</v>
      </c>
      <c r="I46" s="148" t="s">
        <v>540</v>
      </c>
      <c r="J46" s="148" t="s">
        <v>125</v>
      </c>
      <c r="K46" s="148">
        <v>25</v>
      </c>
      <c r="L46" s="148"/>
    </row>
    <row r="47" spans="2:12" x14ac:dyDescent="0.35">
      <c r="B47" s="148" t="s">
        <v>158</v>
      </c>
      <c r="C47" s="203" t="s">
        <v>255</v>
      </c>
      <c r="D47" s="148" t="s">
        <v>104</v>
      </c>
      <c r="E47" s="148" t="s">
        <v>105</v>
      </c>
      <c r="F47" s="148">
        <v>50.4</v>
      </c>
      <c r="G47" s="148" t="s">
        <v>111</v>
      </c>
      <c r="H47" s="205">
        <v>42210.666666666664</v>
      </c>
      <c r="I47" s="148" t="s">
        <v>252</v>
      </c>
      <c r="J47" s="148" t="s">
        <v>380</v>
      </c>
      <c r="K47" s="148">
        <v>25</v>
      </c>
      <c r="L47" s="148"/>
    </row>
    <row r="48" spans="2:12" x14ac:dyDescent="0.35">
      <c r="B48" s="148" t="s">
        <v>159</v>
      </c>
      <c r="C48" s="203" t="s">
        <v>255</v>
      </c>
      <c r="D48" s="148" t="s">
        <v>104</v>
      </c>
      <c r="E48" s="148" t="s">
        <v>105</v>
      </c>
      <c r="F48" s="148">
        <v>25.6</v>
      </c>
      <c r="G48" s="148" t="s">
        <v>111</v>
      </c>
      <c r="H48" s="205">
        <v>42287.624999999993</v>
      </c>
      <c r="I48" s="148" t="s">
        <v>252</v>
      </c>
      <c r="J48" s="148" t="s">
        <v>131</v>
      </c>
      <c r="K48" s="148">
        <v>25</v>
      </c>
      <c r="L48" s="148"/>
    </row>
    <row r="49" spans="2:12" x14ac:dyDescent="0.35">
      <c r="B49" s="148" t="s">
        <v>160</v>
      </c>
      <c r="C49" s="203" t="s">
        <v>255</v>
      </c>
      <c r="D49" s="148" t="s">
        <v>104</v>
      </c>
      <c r="E49" s="148" t="s">
        <v>105</v>
      </c>
      <c r="F49" s="148">
        <v>92</v>
      </c>
      <c r="G49" s="148" t="s">
        <v>254</v>
      </c>
      <c r="H49" s="205">
        <v>42430</v>
      </c>
      <c r="I49" s="148">
        <v>5.92</v>
      </c>
      <c r="J49" s="148" t="s">
        <v>133</v>
      </c>
      <c r="K49" s="148">
        <v>25</v>
      </c>
      <c r="L49" s="148"/>
    </row>
    <row r="50" spans="2:12" x14ac:dyDescent="0.35">
      <c r="B50" s="148" t="s">
        <v>161</v>
      </c>
      <c r="C50" s="203" t="s">
        <v>255</v>
      </c>
      <c r="D50" s="148" t="s">
        <v>104</v>
      </c>
      <c r="E50" s="148" t="s">
        <v>105</v>
      </c>
      <c r="F50" s="148">
        <v>66</v>
      </c>
      <c r="G50" s="148" t="s">
        <v>254</v>
      </c>
      <c r="H50" s="205">
        <v>42430</v>
      </c>
      <c r="I50" s="148">
        <v>5.92</v>
      </c>
      <c r="J50" s="148" t="s">
        <v>133</v>
      </c>
      <c r="K50" s="148">
        <v>25</v>
      </c>
      <c r="L50" s="148"/>
    </row>
    <row r="51" spans="2:12" x14ac:dyDescent="0.35">
      <c r="B51" s="148" t="s">
        <v>162</v>
      </c>
      <c r="C51" s="203" t="s">
        <v>255</v>
      </c>
      <c r="D51" s="148" t="s">
        <v>104</v>
      </c>
      <c r="E51" s="148" t="s">
        <v>105</v>
      </c>
      <c r="F51" s="148">
        <v>100</v>
      </c>
      <c r="G51" s="148" t="s">
        <v>253</v>
      </c>
      <c r="H51" s="205">
        <v>42614.78</v>
      </c>
      <c r="I51" s="148" t="s">
        <v>540</v>
      </c>
      <c r="J51" s="148" t="s">
        <v>125</v>
      </c>
      <c r="K51" s="148">
        <v>25</v>
      </c>
      <c r="L51" s="148"/>
    </row>
    <row r="52" spans="2:12" x14ac:dyDescent="0.35">
      <c r="B52" s="148" t="s">
        <v>163</v>
      </c>
      <c r="C52" s="203" t="s">
        <v>255</v>
      </c>
      <c r="D52" s="148" t="s">
        <v>104</v>
      </c>
      <c r="E52" s="148" t="s">
        <v>105</v>
      </c>
      <c r="F52" s="148">
        <v>60</v>
      </c>
      <c r="G52" s="148" t="s">
        <v>116</v>
      </c>
      <c r="H52" s="205">
        <v>42795</v>
      </c>
      <c r="I52" s="148" t="s">
        <v>541</v>
      </c>
      <c r="J52" s="148" t="s">
        <v>144</v>
      </c>
      <c r="K52" s="148">
        <v>25</v>
      </c>
      <c r="L52" s="148"/>
    </row>
    <row r="53" spans="2:12" x14ac:dyDescent="0.35">
      <c r="B53" s="148" t="s">
        <v>164</v>
      </c>
      <c r="C53" s="203" t="s">
        <v>255</v>
      </c>
      <c r="D53" s="148" t="s">
        <v>104</v>
      </c>
      <c r="E53" s="148" t="s">
        <v>105</v>
      </c>
      <c r="F53" s="148">
        <v>98.7</v>
      </c>
      <c r="G53" s="148" t="s">
        <v>253</v>
      </c>
      <c r="H53" s="205">
        <v>42795</v>
      </c>
      <c r="I53" s="148" t="s">
        <v>540</v>
      </c>
      <c r="J53" s="148" t="s">
        <v>125</v>
      </c>
      <c r="K53" s="148">
        <v>25</v>
      </c>
      <c r="L53" s="148"/>
    </row>
    <row r="54" spans="2:12" x14ac:dyDescent="0.35">
      <c r="B54" s="148" t="s">
        <v>165</v>
      </c>
      <c r="C54" s="203" t="s">
        <v>255</v>
      </c>
      <c r="D54" s="148" t="s">
        <v>104</v>
      </c>
      <c r="E54" s="148" t="s">
        <v>105</v>
      </c>
      <c r="F54" s="148">
        <v>98.7</v>
      </c>
      <c r="G54" s="148" t="s">
        <v>253</v>
      </c>
      <c r="H54" s="205">
        <v>42795</v>
      </c>
      <c r="I54" s="148" t="s">
        <v>540</v>
      </c>
      <c r="J54" s="148" t="s">
        <v>125</v>
      </c>
      <c r="K54" s="148">
        <v>25</v>
      </c>
      <c r="L54" s="148"/>
    </row>
    <row r="55" spans="2:12" x14ac:dyDescent="0.35">
      <c r="B55" s="148" t="s">
        <v>166</v>
      </c>
      <c r="C55" s="203" t="s">
        <v>255</v>
      </c>
      <c r="D55" s="148" t="s">
        <v>104</v>
      </c>
      <c r="E55" s="148" t="s">
        <v>105</v>
      </c>
      <c r="F55" s="148">
        <v>27.3</v>
      </c>
      <c r="G55" s="148" t="s">
        <v>254</v>
      </c>
      <c r="H55" s="205">
        <v>42795</v>
      </c>
      <c r="I55" s="148">
        <v>4.78</v>
      </c>
      <c r="J55" s="148" t="s">
        <v>133</v>
      </c>
      <c r="K55" s="148">
        <v>25</v>
      </c>
      <c r="L55" s="148"/>
    </row>
    <row r="56" spans="2:12" x14ac:dyDescent="0.35">
      <c r="B56" s="148" t="s">
        <v>167</v>
      </c>
      <c r="C56" s="203" t="s">
        <v>255</v>
      </c>
      <c r="D56" s="148" t="s">
        <v>104</v>
      </c>
      <c r="E56" s="148" t="s">
        <v>105</v>
      </c>
      <c r="F56" s="148">
        <v>29.4</v>
      </c>
      <c r="G56" s="148" t="s">
        <v>254</v>
      </c>
      <c r="H56" s="205">
        <v>42795</v>
      </c>
      <c r="I56" s="148">
        <v>4.78</v>
      </c>
      <c r="J56" s="148" t="s">
        <v>133</v>
      </c>
      <c r="K56" s="148">
        <v>25</v>
      </c>
      <c r="L56" s="148"/>
    </row>
    <row r="57" spans="2:12" x14ac:dyDescent="0.35">
      <c r="B57" s="148" t="s">
        <v>168</v>
      </c>
      <c r="C57" s="203" t="s">
        <v>255</v>
      </c>
      <c r="D57" s="148" t="s">
        <v>104</v>
      </c>
      <c r="E57" s="148" t="s">
        <v>105</v>
      </c>
      <c r="F57" s="148">
        <v>230.1</v>
      </c>
      <c r="G57" s="148" t="s">
        <v>107</v>
      </c>
      <c r="H57" s="205" t="str">
        <f>'[1]Wei Avg Dates'!B24</f>
        <v>Weighted avg date</v>
      </c>
      <c r="I57" s="148">
        <v>2.64</v>
      </c>
      <c r="J57" s="148" t="s">
        <v>169</v>
      </c>
      <c r="K57" s="148">
        <v>25</v>
      </c>
      <c r="L57" s="148"/>
    </row>
    <row r="58" spans="2:12" x14ac:dyDescent="0.35">
      <c r="B58" s="148" t="s">
        <v>170</v>
      </c>
      <c r="C58" s="203" t="s">
        <v>255</v>
      </c>
      <c r="D58" s="148" t="s">
        <v>104</v>
      </c>
      <c r="E58" s="148" t="s">
        <v>105</v>
      </c>
      <c r="F58" s="148">
        <v>250</v>
      </c>
      <c r="G58" s="148" t="s">
        <v>107</v>
      </c>
      <c r="H58" s="205">
        <v>43374</v>
      </c>
      <c r="I58" s="148">
        <v>3.46</v>
      </c>
      <c r="J58" s="148" t="s">
        <v>171</v>
      </c>
      <c r="K58" s="148">
        <v>25</v>
      </c>
      <c r="L58" s="148"/>
    </row>
    <row r="59" spans="2:12" x14ac:dyDescent="0.35">
      <c r="B59" s="148" t="s">
        <v>172</v>
      </c>
      <c r="C59" s="203" t="s">
        <v>255</v>
      </c>
      <c r="D59" s="148" t="s">
        <v>104</v>
      </c>
      <c r="E59" s="148" t="s">
        <v>105</v>
      </c>
      <c r="F59" s="148">
        <v>100</v>
      </c>
      <c r="G59" s="148" t="s">
        <v>116</v>
      </c>
      <c r="H59" s="205">
        <v>43143.56</v>
      </c>
      <c r="I59" s="148" t="s">
        <v>541</v>
      </c>
      <c r="J59" s="148" t="s">
        <v>173</v>
      </c>
      <c r="K59" s="148">
        <v>25</v>
      </c>
      <c r="L59" s="148"/>
    </row>
    <row r="60" spans="2:12" x14ac:dyDescent="0.35">
      <c r="B60" s="148" t="s">
        <v>174</v>
      </c>
      <c r="C60" s="203" t="s">
        <v>255</v>
      </c>
      <c r="D60" s="148" t="s">
        <v>104</v>
      </c>
      <c r="E60" s="148" t="s">
        <v>105</v>
      </c>
      <c r="F60" s="148">
        <v>40</v>
      </c>
      <c r="G60" s="148" t="s">
        <v>116</v>
      </c>
      <c r="H60" s="205">
        <v>43160</v>
      </c>
      <c r="I60" s="148" t="s">
        <v>543</v>
      </c>
      <c r="J60" s="148" t="s">
        <v>175</v>
      </c>
      <c r="K60" s="148">
        <v>25</v>
      </c>
      <c r="L60" s="148"/>
    </row>
    <row r="61" spans="2:12" x14ac:dyDescent="0.35">
      <c r="B61" s="148" t="s">
        <v>176</v>
      </c>
      <c r="C61" s="203" t="s">
        <v>255</v>
      </c>
      <c r="D61" s="148" t="s">
        <v>104</v>
      </c>
      <c r="E61" s="148" t="s">
        <v>105</v>
      </c>
      <c r="F61" s="148">
        <v>50</v>
      </c>
      <c r="G61" s="148" t="s">
        <v>116</v>
      </c>
      <c r="H61" s="205">
        <v>43160</v>
      </c>
      <c r="I61" s="148" t="s">
        <v>543</v>
      </c>
      <c r="J61" s="148" t="s">
        <v>173</v>
      </c>
      <c r="K61" s="148">
        <v>25</v>
      </c>
      <c r="L61" s="148"/>
    </row>
    <row r="62" spans="2:12" x14ac:dyDescent="0.35">
      <c r="B62" s="148" t="s">
        <v>177</v>
      </c>
      <c r="C62" s="203" t="s">
        <v>255</v>
      </c>
      <c r="D62" s="148" t="s">
        <v>104</v>
      </c>
      <c r="E62" s="148" t="s">
        <v>105</v>
      </c>
      <c r="F62" s="148">
        <v>60</v>
      </c>
      <c r="G62" s="148" t="s">
        <v>116</v>
      </c>
      <c r="H62" s="205">
        <v>43160</v>
      </c>
      <c r="I62" s="148" t="s">
        <v>543</v>
      </c>
      <c r="J62" s="148" t="s">
        <v>173</v>
      </c>
      <c r="K62" s="148">
        <v>25</v>
      </c>
      <c r="L62" s="148"/>
    </row>
    <row r="63" spans="2:12" ht="23" x14ac:dyDescent="0.35">
      <c r="B63" s="148" t="s">
        <v>457</v>
      </c>
      <c r="C63" s="203" t="s">
        <v>255</v>
      </c>
      <c r="D63" s="148" t="s">
        <v>104</v>
      </c>
      <c r="E63" s="148" t="s">
        <v>105</v>
      </c>
      <c r="F63" s="148">
        <v>71.400000000000006</v>
      </c>
      <c r="G63" s="148" t="s">
        <v>116</v>
      </c>
      <c r="H63" s="205">
        <v>43187.705882352937</v>
      </c>
      <c r="I63" s="148" t="s">
        <v>544</v>
      </c>
      <c r="J63" s="148" t="s">
        <v>178</v>
      </c>
      <c r="K63" s="148">
        <v>25</v>
      </c>
      <c r="L63" s="148"/>
    </row>
    <row r="64" spans="2:12" x14ac:dyDescent="0.35">
      <c r="B64" s="148" t="s">
        <v>179</v>
      </c>
      <c r="C64" s="203" t="s">
        <v>255</v>
      </c>
      <c r="D64" s="148" t="s">
        <v>104</v>
      </c>
      <c r="E64" s="148" t="s">
        <v>105</v>
      </c>
      <c r="F64" s="148">
        <v>50.4</v>
      </c>
      <c r="G64" s="148" t="s">
        <v>253</v>
      </c>
      <c r="H64" s="205">
        <v>43160</v>
      </c>
      <c r="I64" s="148" t="s">
        <v>540</v>
      </c>
      <c r="J64" s="148" t="s">
        <v>125</v>
      </c>
      <c r="K64" s="148">
        <v>25</v>
      </c>
      <c r="L64" s="148"/>
    </row>
    <row r="65" spans="2:12" x14ac:dyDescent="0.35">
      <c r="B65" s="148" t="s">
        <v>142</v>
      </c>
      <c r="C65" s="203" t="s">
        <v>255</v>
      </c>
      <c r="D65" s="148" t="s">
        <v>104</v>
      </c>
      <c r="E65" s="148" t="s">
        <v>105</v>
      </c>
      <c r="F65" s="148">
        <v>35</v>
      </c>
      <c r="G65" s="148" t="s">
        <v>107</v>
      </c>
      <c r="H65" s="205">
        <v>43743.785714285717</v>
      </c>
      <c r="I65" s="148">
        <v>2.4500000000000002</v>
      </c>
      <c r="J65" s="148" t="s">
        <v>142</v>
      </c>
      <c r="K65" s="148">
        <v>25</v>
      </c>
      <c r="L65" s="148"/>
    </row>
    <row r="66" spans="2:12" x14ac:dyDescent="0.35">
      <c r="B66" s="148" t="s">
        <v>180</v>
      </c>
      <c r="C66" s="203" t="s">
        <v>255</v>
      </c>
      <c r="D66" s="148" t="s">
        <v>104</v>
      </c>
      <c r="E66" s="148" t="s">
        <v>105</v>
      </c>
      <c r="F66" s="148">
        <v>76</v>
      </c>
      <c r="G66" s="148" t="s">
        <v>108</v>
      </c>
      <c r="H66" s="205">
        <v>43811.184210526313</v>
      </c>
      <c r="I66" s="148">
        <v>2.85</v>
      </c>
      <c r="J66" s="148" t="s">
        <v>110</v>
      </c>
      <c r="K66" s="148">
        <v>25</v>
      </c>
      <c r="L66" s="148"/>
    </row>
    <row r="67" spans="2:12" x14ac:dyDescent="0.35">
      <c r="B67" s="148" t="s">
        <v>181</v>
      </c>
      <c r="C67" s="203" t="s">
        <v>255</v>
      </c>
      <c r="D67" s="148" t="s">
        <v>104</v>
      </c>
      <c r="E67" s="148" t="s">
        <v>105</v>
      </c>
      <c r="F67" s="148">
        <v>60</v>
      </c>
      <c r="G67" s="148" t="s">
        <v>111</v>
      </c>
      <c r="H67" s="205">
        <f>'[1]Wei Avg Dates'!W63</f>
        <v>40993</v>
      </c>
      <c r="I67" s="148" t="s">
        <v>249</v>
      </c>
      <c r="J67" s="148" t="s">
        <v>135</v>
      </c>
      <c r="K67" s="148" t="s">
        <v>182</v>
      </c>
      <c r="L67" s="148"/>
    </row>
    <row r="68" spans="2:12" x14ac:dyDescent="0.35">
      <c r="B68" s="148" t="s">
        <v>458</v>
      </c>
      <c r="C68" s="203" t="s">
        <v>255</v>
      </c>
      <c r="D68" s="148" t="s">
        <v>104</v>
      </c>
      <c r="E68" s="148" t="s">
        <v>105</v>
      </c>
      <c r="F68" s="148">
        <f>136.5+63</f>
        <v>199.5</v>
      </c>
      <c r="G68" s="148" t="s">
        <v>116</v>
      </c>
      <c r="H68" s="205">
        <f>'[1]Commissioning Schedules'!H29</f>
        <v>0</v>
      </c>
      <c r="I68" s="148">
        <v>2.82</v>
      </c>
      <c r="J68" s="148" t="s">
        <v>169</v>
      </c>
      <c r="K68" s="148">
        <v>25</v>
      </c>
      <c r="L68" s="148"/>
    </row>
    <row r="69" spans="2:12" x14ac:dyDescent="0.35">
      <c r="B69" s="148" t="s">
        <v>458</v>
      </c>
      <c r="C69" s="148" t="s">
        <v>526</v>
      </c>
      <c r="D69" s="148" t="s">
        <v>104</v>
      </c>
      <c r="E69" s="148" t="s">
        <v>105</v>
      </c>
      <c r="F69" s="148">
        <v>69.3</v>
      </c>
      <c r="G69" s="148" t="s">
        <v>116</v>
      </c>
      <c r="H69" s="205">
        <f>'[1]Commissioning Schedules'!H35</f>
        <v>0</v>
      </c>
      <c r="I69" s="148"/>
      <c r="J69" s="148"/>
      <c r="K69" s="148">
        <v>25</v>
      </c>
      <c r="L69" s="148"/>
    </row>
    <row r="70" spans="2:12" x14ac:dyDescent="0.35">
      <c r="B70" s="148" t="s">
        <v>458</v>
      </c>
      <c r="C70" s="148" t="s">
        <v>526</v>
      </c>
      <c r="D70" s="148" t="s">
        <v>104</v>
      </c>
      <c r="E70" s="148" t="s">
        <v>105</v>
      </c>
      <c r="F70" s="148">
        <v>31.5</v>
      </c>
      <c r="G70" s="148" t="s">
        <v>116</v>
      </c>
      <c r="H70" s="205">
        <v>45023</v>
      </c>
      <c r="I70" s="148"/>
      <c r="J70" s="148"/>
      <c r="K70" s="148">
        <v>25</v>
      </c>
      <c r="L70" s="148"/>
    </row>
    <row r="71" spans="2:12" x14ac:dyDescent="0.35">
      <c r="B71" s="148" t="s">
        <v>459</v>
      </c>
      <c r="C71" s="203" t="s">
        <v>255</v>
      </c>
      <c r="D71" s="148" t="s">
        <v>104</v>
      </c>
      <c r="E71" s="148" t="s">
        <v>105</v>
      </c>
      <c r="F71" s="148">
        <v>50.6</v>
      </c>
      <c r="G71" s="148" t="s">
        <v>107</v>
      </c>
      <c r="H71" s="205">
        <f>'[1]Commissioning Schedules'!K24</f>
        <v>0</v>
      </c>
      <c r="I71" s="148">
        <v>2.81</v>
      </c>
      <c r="J71" s="148" t="s">
        <v>169</v>
      </c>
      <c r="K71" s="148">
        <v>25</v>
      </c>
      <c r="L71" s="148"/>
    </row>
    <row r="72" spans="2:12" x14ac:dyDescent="0.35">
      <c r="B72" s="148" t="s">
        <v>460</v>
      </c>
      <c r="C72" s="203" t="s">
        <v>255</v>
      </c>
      <c r="D72" s="148" t="s">
        <v>104</v>
      </c>
      <c r="E72" s="148" t="s">
        <v>105</v>
      </c>
      <c r="F72" s="148">
        <v>300</v>
      </c>
      <c r="G72" s="148" t="s">
        <v>107</v>
      </c>
      <c r="H72" s="205" t="str">
        <f>'[1]Wei Avg Dates'!B17</f>
        <v>Weighted avg date</v>
      </c>
      <c r="I72" s="148">
        <v>2.44</v>
      </c>
      <c r="J72" s="148" t="s">
        <v>169</v>
      </c>
      <c r="K72" s="148">
        <v>25</v>
      </c>
      <c r="L72" s="148"/>
    </row>
    <row r="73" spans="2:12" x14ac:dyDescent="0.35">
      <c r="B73" s="148" t="s">
        <v>461</v>
      </c>
      <c r="C73" s="203" t="s">
        <v>255</v>
      </c>
      <c r="D73" s="148" t="s">
        <v>104</v>
      </c>
      <c r="E73" s="148" t="s">
        <v>474</v>
      </c>
      <c r="F73" s="148">
        <v>300</v>
      </c>
      <c r="G73" s="148" t="s">
        <v>116</v>
      </c>
      <c r="H73" s="205" t="s">
        <v>480</v>
      </c>
      <c r="I73" s="148">
        <v>2.69</v>
      </c>
      <c r="J73" s="148" t="s">
        <v>169</v>
      </c>
      <c r="K73" s="148">
        <v>25</v>
      </c>
      <c r="L73" s="148"/>
    </row>
    <row r="74" spans="2:12" x14ac:dyDescent="0.35">
      <c r="B74" s="148" t="s">
        <v>462</v>
      </c>
      <c r="C74" s="203" t="s">
        <v>255</v>
      </c>
      <c r="D74" s="148" t="s">
        <v>104</v>
      </c>
      <c r="E74" s="148" t="s">
        <v>474</v>
      </c>
      <c r="F74" s="148">
        <v>8.4</v>
      </c>
      <c r="G74" s="148" t="s">
        <v>111</v>
      </c>
      <c r="H74" s="205">
        <v>40603</v>
      </c>
      <c r="I74" s="148">
        <v>4.0999999999999996</v>
      </c>
      <c r="J74" s="148" t="s">
        <v>131</v>
      </c>
      <c r="K74" s="148">
        <v>20</v>
      </c>
      <c r="L74" s="148"/>
    </row>
    <row r="75" spans="2:12" x14ac:dyDescent="0.35">
      <c r="B75" s="148" t="s">
        <v>462</v>
      </c>
      <c r="C75" s="203" t="s">
        <v>255</v>
      </c>
      <c r="D75" s="148" t="s">
        <v>104</v>
      </c>
      <c r="E75" s="148" t="s">
        <v>474</v>
      </c>
      <c r="F75" s="148">
        <v>12</v>
      </c>
      <c r="G75" s="148" t="s">
        <v>111</v>
      </c>
      <c r="H75" s="205">
        <v>40725</v>
      </c>
      <c r="I75" s="148" t="s">
        <v>489</v>
      </c>
      <c r="J75" s="148" t="s">
        <v>380</v>
      </c>
      <c r="K75" s="148">
        <v>20</v>
      </c>
      <c r="L75" s="148"/>
    </row>
    <row r="76" spans="2:12" x14ac:dyDescent="0.35">
      <c r="B76" s="148" t="s">
        <v>462</v>
      </c>
      <c r="C76" s="203" t="s">
        <v>255</v>
      </c>
      <c r="D76" s="148" t="s">
        <v>104</v>
      </c>
      <c r="E76" s="148" t="s">
        <v>474</v>
      </c>
      <c r="F76" s="148">
        <v>16.75</v>
      </c>
      <c r="G76" s="148" t="s">
        <v>116</v>
      </c>
      <c r="H76" s="205">
        <v>39873</v>
      </c>
      <c r="I76" s="148">
        <v>3.4</v>
      </c>
      <c r="J76" s="148" t="s">
        <v>175</v>
      </c>
      <c r="K76" s="148">
        <v>20</v>
      </c>
      <c r="L76" s="148"/>
    </row>
    <row r="77" spans="2:12" x14ac:dyDescent="0.35">
      <c r="B77" s="148" t="s">
        <v>462</v>
      </c>
      <c r="C77" s="203" t="s">
        <v>255</v>
      </c>
      <c r="D77" s="148" t="s">
        <v>104</v>
      </c>
      <c r="E77" s="148" t="s">
        <v>474</v>
      </c>
      <c r="F77" s="148">
        <v>55.3</v>
      </c>
      <c r="G77" s="148" t="s">
        <v>107</v>
      </c>
      <c r="H77" s="205">
        <v>42156</v>
      </c>
      <c r="I77" s="148" t="s">
        <v>490</v>
      </c>
      <c r="J77" s="148" t="s">
        <v>142</v>
      </c>
      <c r="K77" s="148" t="s">
        <v>182</v>
      </c>
      <c r="L77" s="148"/>
    </row>
    <row r="78" spans="2:12" x14ac:dyDescent="0.35">
      <c r="B78" s="148" t="s">
        <v>462</v>
      </c>
      <c r="C78" s="203" t="s">
        <v>255</v>
      </c>
      <c r="D78" s="148" t="s">
        <v>104</v>
      </c>
      <c r="E78" s="148" t="s">
        <v>474</v>
      </c>
      <c r="F78" s="148">
        <v>30</v>
      </c>
      <c r="G78" s="148" t="s">
        <v>116</v>
      </c>
      <c r="H78" s="205">
        <v>43160</v>
      </c>
      <c r="I78" s="148">
        <v>3.74</v>
      </c>
      <c r="J78" s="148" t="s">
        <v>144</v>
      </c>
      <c r="K78" s="148">
        <v>25</v>
      </c>
      <c r="L78" s="148"/>
    </row>
    <row r="79" spans="2:12" x14ac:dyDescent="0.35">
      <c r="B79" s="148" t="s">
        <v>462</v>
      </c>
      <c r="C79" s="203" t="s">
        <v>255</v>
      </c>
      <c r="D79" s="148" t="s">
        <v>104</v>
      </c>
      <c r="E79" s="148" t="s">
        <v>474</v>
      </c>
      <c r="F79" s="148">
        <v>142.9</v>
      </c>
      <c r="G79" s="148" t="s">
        <v>254</v>
      </c>
      <c r="H79" s="205">
        <v>42186</v>
      </c>
      <c r="I79" s="148" t="s">
        <v>491</v>
      </c>
      <c r="J79" s="148" t="s">
        <v>133</v>
      </c>
      <c r="K79" s="148">
        <v>25</v>
      </c>
      <c r="L79" s="148"/>
    </row>
    <row r="80" spans="2:12" x14ac:dyDescent="0.35">
      <c r="B80" s="148" t="s">
        <v>462</v>
      </c>
      <c r="C80" s="203" t="s">
        <v>255</v>
      </c>
      <c r="D80" s="148" t="s">
        <v>104</v>
      </c>
      <c r="E80" s="148" t="s">
        <v>474</v>
      </c>
      <c r="F80" s="148">
        <v>15</v>
      </c>
      <c r="G80" s="148" t="s">
        <v>254</v>
      </c>
      <c r="H80" s="205">
        <v>40603</v>
      </c>
      <c r="I80" s="148">
        <v>4.3499999999999996</v>
      </c>
      <c r="J80" s="148" t="s">
        <v>381</v>
      </c>
      <c r="K80" s="148">
        <v>25</v>
      </c>
      <c r="L80" s="148"/>
    </row>
    <row r="81" spans="2:12" x14ac:dyDescent="0.35">
      <c r="B81" s="148" t="s">
        <v>462</v>
      </c>
      <c r="C81" s="203" t="s">
        <v>255</v>
      </c>
      <c r="D81" s="148" t="s">
        <v>104</v>
      </c>
      <c r="E81" s="148" t="s">
        <v>474</v>
      </c>
      <c r="F81" s="148">
        <v>5</v>
      </c>
      <c r="G81" s="148" t="s">
        <v>111</v>
      </c>
      <c r="H81" s="205">
        <v>37681</v>
      </c>
      <c r="I81" s="148">
        <v>5.71</v>
      </c>
      <c r="J81" s="148" t="s">
        <v>382</v>
      </c>
      <c r="K81" s="148">
        <v>20</v>
      </c>
      <c r="L81" s="148"/>
    </row>
    <row r="82" spans="2:12" x14ac:dyDescent="0.35">
      <c r="B82" s="148" t="s">
        <v>184</v>
      </c>
      <c r="C82" s="148" t="s">
        <v>256</v>
      </c>
      <c r="D82" s="148" t="s">
        <v>183</v>
      </c>
      <c r="E82" s="148" t="s">
        <v>105</v>
      </c>
      <c r="F82" s="148">
        <v>50</v>
      </c>
      <c r="G82" s="148" t="s">
        <v>254</v>
      </c>
      <c r="H82" s="205">
        <v>42156</v>
      </c>
      <c r="I82" s="148">
        <v>6.97</v>
      </c>
      <c r="J82" s="148" t="s">
        <v>133</v>
      </c>
      <c r="K82" s="148">
        <v>25</v>
      </c>
      <c r="L82" s="148"/>
    </row>
    <row r="83" spans="2:12" ht="34.5" x14ac:dyDescent="0.35">
      <c r="B83" s="148" t="s">
        <v>185</v>
      </c>
      <c r="C83" s="148" t="s">
        <v>256</v>
      </c>
      <c r="D83" s="148" t="s">
        <v>183</v>
      </c>
      <c r="E83" s="148" t="s">
        <v>105</v>
      </c>
      <c r="F83" s="148">
        <v>39</v>
      </c>
      <c r="G83" s="148" t="s">
        <v>253</v>
      </c>
      <c r="H83" s="205">
        <v>42430</v>
      </c>
      <c r="I83" s="148" t="s">
        <v>492</v>
      </c>
      <c r="J83" s="148" t="s">
        <v>125</v>
      </c>
      <c r="K83" s="148">
        <v>25</v>
      </c>
      <c r="L83" s="148"/>
    </row>
    <row r="84" spans="2:12" ht="34.5" x14ac:dyDescent="0.35">
      <c r="B84" s="148" t="s">
        <v>186</v>
      </c>
      <c r="C84" s="148" t="s">
        <v>256</v>
      </c>
      <c r="D84" s="148" t="s">
        <v>183</v>
      </c>
      <c r="E84" s="148" t="s">
        <v>105</v>
      </c>
      <c r="F84" s="148">
        <v>21</v>
      </c>
      <c r="G84" s="148" t="s">
        <v>253</v>
      </c>
      <c r="H84" s="205">
        <v>42430</v>
      </c>
      <c r="I84" s="148" t="s">
        <v>492</v>
      </c>
      <c r="J84" s="148" t="s">
        <v>125</v>
      </c>
      <c r="K84" s="148">
        <v>25</v>
      </c>
      <c r="L84" s="148"/>
    </row>
    <row r="85" spans="2:12" x14ac:dyDescent="0.35">
      <c r="B85" s="148" t="s">
        <v>187</v>
      </c>
      <c r="C85" s="148" t="s">
        <v>256</v>
      </c>
      <c r="D85" s="148" t="s">
        <v>183</v>
      </c>
      <c r="E85" s="148" t="s">
        <v>105</v>
      </c>
      <c r="F85" s="148">
        <v>100</v>
      </c>
      <c r="G85" s="148" t="s">
        <v>114</v>
      </c>
      <c r="H85" s="205">
        <v>42503.6</v>
      </c>
      <c r="I85" s="148">
        <v>6.73</v>
      </c>
      <c r="J85" s="148" t="s">
        <v>188</v>
      </c>
      <c r="K85" s="148">
        <v>25</v>
      </c>
      <c r="L85" s="148"/>
    </row>
    <row r="86" spans="2:12" x14ac:dyDescent="0.35">
      <c r="B86" s="148" t="s">
        <v>189</v>
      </c>
      <c r="C86" s="148" t="s">
        <v>256</v>
      </c>
      <c r="D86" s="148" t="s">
        <v>183</v>
      </c>
      <c r="E86" s="148" t="s">
        <v>105</v>
      </c>
      <c r="F86" s="148">
        <v>24</v>
      </c>
      <c r="G86" s="148" t="s">
        <v>114</v>
      </c>
      <c r="H86" s="205">
        <v>42522</v>
      </c>
      <c r="I86" s="148">
        <v>6.8</v>
      </c>
      <c r="J86" s="148" t="s">
        <v>188</v>
      </c>
      <c r="K86" s="148">
        <v>25</v>
      </c>
      <c r="L86" s="148"/>
    </row>
    <row r="87" spans="2:12" x14ac:dyDescent="0.35">
      <c r="B87" s="148" t="s">
        <v>190</v>
      </c>
      <c r="C87" s="148" t="s">
        <v>256</v>
      </c>
      <c r="D87" s="148" t="s">
        <v>183</v>
      </c>
      <c r="E87" s="148" t="s">
        <v>105</v>
      </c>
      <c r="F87" s="148">
        <v>51</v>
      </c>
      <c r="G87" s="148" t="s">
        <v>254</v>
      </c>
      <c r="H87" s="205">
        <v>43009</v>
      </c>
      <c r="I87" s="148">
        <v>5.46</v>
      </c>
      <c r="J87" s="148" t="s">
        <v>133</v>
      </c>
      <c r="K87" s="148">
        <v>25</v>
      </c>
      <c r="L87" s="148"/>
    </row>
    <row r="88" spans="2:12" x14ac:dyDescent="0.35">
      <c r="B88" s="148" t="s">
        <v>191</v>
      </c>
      <c r="C88" s="148" t="s">
        <v>256</v>
      </c>
      <c r="D88" s="148" t="s">
        <v>183</v>
      </c>
      <c r="E88" s="148" t="s">
        <v>105</v>
      </c>
      <c r="F88" s="148">
        <v>143</v>
      </c>
      <c r="G88" s="148" t="s">
        <v>114</v>
      </c>
      <c r="H88" s="205">
        <v>42890.784618055557</v>
      </c>
      <c r="I88" s="148">
        <v>5.5949</v>
      </c>
      <c r="J88" s="148" t="s">
        <v>192</v>
      </c>
      <c r="K88" s="148">
        <v>25</v>
      </c>
      <c r="L88" s="148"/>
    </row>
    <row r="89" spans="2:12" x14ac:dyDescent="0.35">
      <c r="B89" s="148" t="s">
        <v>193</v>
      </c>
      <c r="C89" s="148" t="s">
        <v>256</v>
      </c>
      <c r="D89" s="148" t="s">
        <v>183</v>
      </c>
      <c r="E89" s="148" t="s">
        <v>105</v>
      </c>
      <c r="F89" s="148">
        <v>48</v>
      </c>
      <c r="G89" s="148" t="s">
        <v>114</v>
      </c>
      <c r="H89" s="205">
        <v>42783</v>
      </c>
      <c r="I89" s="148">
        <v>5.59</v>
      </c>
      <c r="J89" s="148" t="s">
        <v>192</v>
      </c>
      <c r="K89" s="148">
        <v>25</v>
      </c>
      <c r="L89" s="148"/>
    </row>
    <row r="90" spans="2:12" x14ac:dyDescent="0.35">
      <c r="B90" s="148" t="s">
        <v>194</v>
      </c>
      <c r="C90" s="148" t="s">
        <v>256</v>
      </c>
      <c r="D90" s="148" t="s">
        <v>183</v>
      </c>
      <c r="E90" s="148" t="s">
        <v>105</v>
      </c>
      <c r="F90" s="148">
        <v>65</v>
      </c>
      <c r="G90" s="148" t="s">
        <v>114</v>
      </c>
      <c r="H90" s="205">
        <v>42888.2</v>
      </c>
      <c r="I90" s="148">
        <v>5.59</v>
      </c>
      <c r="J90" s="148" t="s">
        <v>188</v>
      </c>
      <c r="K90" s="148">
        <v>25</v>
      </c>
      <c r="L90" s="148"/>
    </row>
    <row r="91" spans="2:12" x14ac:dyDescent="0.35">
      <c r="B91" s="148" t="s">
        <v>195</v>
      </c>
      <c r="C91" s="148" t="s">
        <v>256</v>
      </c>
      <c r="D91" s="148" t="s">
        <v>183</v>
      </c>
      <c r="E91" s="148" t="s">
        <v>105</v>
      </c>
      <c r="F91" s="148">
        <v>30</v>
      </c>
      <c r="G91" s="148" t="s">
        <v>114</v>
      </c>
      <c r="H91" s="205">
        <v>42816.4</v>
      </c>
      <c r="I91" s="148">
        <v>5.59</v>
      </c>
      <c r="J91" s="148" t="s">
        <v>192</v>
      </c>
      <c r="K91" s="148">
        <v>25</v>
      </c>
      <c r="L91" s="148"/>
    </row>
    <row r="92" spans="2:12" x14ac:dyDescent="0.35">
      <c r="B92" s="148" t="s">
        <v>196</v>
      </c>
      <c r="C92" s="148" t="s">
        <v>256</v>
      </c>
      <c r="D92" s="148" t="s">
        <v>183</v>
      </c>
      <c r="E92" s="148" t="s">
        <v>105</v>
      </c>
      <c r="F92" s="148">
        <v>20</v>
      </c>
      <c r="G92" s="148" t="s">
        <v>116</v>
      </c>
      <c r="H92" s="205">
        <v>42795</v>
      </c>
      <c r="I92" s="148">
        <v>4.8600000000000003</v>
      </c>
      <c r="J92" s="148" t="s">
        <v>175</v>
      </c>
      <c r="K92" s="148">
        <v>25</v>
      </c>
      <c r="L92" s="148"/>
    </row>
    <row r="93" spans="2:12" x14ac:dyDescent="0.35">
      <c r="B93" s="148" t="s">
        <v>197</v>
      </c>
      <c r="C93" s="148" t="s">
        <v>256</v>
      </c>
      <c r="D93" s="148" t="s">
        <v>183</v>
      </c>
      <c r="E93" s="148" t="s">
        <v>105</v>
      </c>
      <c r="F93" s="148">
        <v>20</v>
      </c>
      <c r="G93" s="148" t="s">
        <v>116</v>
      </c>
      <c r="H93" s="205">
        <v>42795</v>
      </c>
      <c r="I93" s="148">
        <v>4.8499999999999996</v>
      </c>
      <c r="J93" s="148" t="s">
        <v>175</v>
      </c>
      <c r="K93" s="148">
        <v>25</v>
      </c>
      <c r="L93" s="148"/>
    </row>
    <row r="94" spans="2:12" x14ac:dyDescent="0.35">
      <c r="B94" s="148" t="s">
        <v>463</v>
      </c>
      <c r="C94" s="148" t="s">
        <v>256</v>
      </c>
      <c r="D94" s="148" t="s">
        <v>183</v>
      </c>
      <c r="E94" s="148" t="s">
        <v>105</v>
      </c>
      <c r="F94" s="148">
        <v>20</v>
      </c>
      <c r="G94" s="148" t="s">
        <v>116</v>
      </c>
      <c r="H94" s="205">
        <v>42826</v>
      </c>
      <c r="I94" s="148">
        <v>4.84</v>
      </c>
      <c r="J94" s="148" t="s">
        <v>175</v>
      </c>
      <c r="K94" s="148">
        <v>25</v>
      </c>
      <c r="L94" s="148"/>
    </row>
    <row r="95" spans="2:12" x14ac:dyDescent="0.35">
      <c r="B95" s="148" t="s">
        <v>198</v>
      </c>
      <c r="C95" s="148" t="s">
        <v>256</v>
      </c>
      <c r="D95" s="148" t="s">
        <v>183</v>
      </c>
      <c r="E95" s="148" t="s">
        <v>105</v>
      </c>
      <c r="F95" s="148">
        <v>20</v>
      </c>
      <c r="G95" s="148" t="s">
        <v>116</v>
      </c>
      <c r="H95" s="205">
        <v>42795</v>
      </c>
      <c r="I95" s="148">
        <v>4.76</v>
      </c>
      <c r="J95" s="148" t="s">
        <v>144</v>
      </c>
      <c r="K95" s="148">
        <v>25</v>
      </c>
      <c r="L95" s="148"/>
    </row>
    <row r="96" spans="2:12" x14ac:dyDescent="0.35">
      <c r="B96" s="148" t="s">
        <v>199</v>
      </c>
      <c r="C96" s="148" t="s">
        <v>256</v>
      </c>
      <c r="D96" s="148" t="s">
        <v>183</v>
      </c>
      <c r="E96" s="148" t="s">
        <v>105</v>
      </c>
      <c r="F96" s="148">
        <v>20</v>
      </c>
      <c r="G96" s="148" t="s">
        <v>116</v>
      </c>
      <c r="H96" s="205">
        <v>42795</v>
      </c>
      <c r="I96" s="148">
        <v>4.8600000000000003</v>
      </c>
      <c r="J96" s="148" t="s">
        <v>144</v>
      </c>
      <c r="K96" s="148">
        <v>25</v>
      </c>
      <c r="L96" s="148"/>
    </row>
    <row r="97" spans="2:12" x14ac:dyDescent="0.35">
      <c r="B97" s="148" t="s">
        <v>200</v>
      </c>
      <c r="C97" s="148" t="s">
        <v>256</v>
      </c>
      <c r="D97" s="148" t="s">
        <v>183</v>
      </c>
      <c r="E97" s="148" t="s">
        <v>105</v>
      </c>
      <c r="F97" s="148">
        <v>20</v>
      </c>
      <c r="G97" s="148" t="s">
        <v>116</v>
      </c>
      <c r="H97" s="205">
        <v>42979</v>
      </c>
      <c r="I97" s="148">
        <v>4.76</v>
      </c>
      <c r="J97" s="148" t="s">
        <v>201</v>
      </c>
      <c r="K97" s="148">
        <v>25</v>
      </c>
      <c r="L97" s="148"/>
    </row>
    <row r="98" spans="2:12" x14ac:dyDescent="0.35">
      <c r="B98" s="148" t="s">
        <v>202</v>
      </c>
      <c r="C98" s="148" t="s">
        <v>256</v>
      </c>
      <c r="D98" s="148" t="s">
        <v>183</v>
      </c>
      <c r="E98" s="148" t="s">
        <v>105</v>
      </c>
      <c r="F98" s="148">
        <v>20</v>
      </c>
      <c r="G98" s="148" t="s">
        <v>116</v>
      </c>
      <c r="H98" s="205">
        <v>43040</v>
      </c>
      <c r="I98" s="148">
        <v>5.05</v>
      </c>
      <c r="J98" s="148" t="s">
        <v>175</v>
      </c>
      <c r="K98" s="148">
        <v>25</v>
      </c>
      <c r="L98" s="148"/>
    </row>
    <row r="99" spans="2:12" x14ac:dyDescent="0.35">
      <c r="B99" s="148" t="s">
        <v>203</v>
      </c>
      <c r="C99" s="148" t="s">
        <v>256</v>
      </c>
      <c r="D99" s="148" t="s">
        <v>183</v>
      </c>
      <c r="E99" s="148" t="s">
        <v>105</v>
      </c>
      <c r="F99" s="148">
        <v>20</v>
      </c>
      <c r="G99" s="148" t="s">
        <v>116</v>
      </c>
      <c r="H99" s="205">
        <v>43040</v>
      </c>
      <c r="I99" s="148">
        <v>4.84</v>
      </c>
      <c r="J99" s="148" t="s">
        <v>175</v>
      </c>
      <c r="K99" s="148">
        <v>25</v>
      </c>
      <c r="L99" s="148"/>
    </row>
    <row r="100" spans="2:12" x14ac:dyDescent="0.35">
      <c r="B100" s="148" t="s">
        <v>204</v>
      </c>
      <c r="C100" s="148" t="s">
        <v>256</v>
      </c>
      <c r="D100" s="148" t="s">
        <v>183</v>
      </c>
      <c r="E100" s="148" t="s">
        <v>105</v>
      </c>
      <c r="F100" s="148">
        <v>20</v>
      </c>
      <c r="G100" s="148" t="s">
        <v>116</v>
      </c>
      <c r="H100" s="205">
        <v>43009</v>
      </c>
      <c r="I100" s="148">
        <v>4.8499999999999996</v>
      </c>
      <c r="J100" s="148" t="s">
        <v>175</v>
      </c>
      <c r="K100" s="148">
        <v>25</v>
      </c>
      <c r="L100" s="148"/>
    </row>
    <row r="101" spans="2:12" x14ac:dyDescent="0.35">
      <c r="B101" s="148" t="s">
        <v>205</v>
      </c>
      <c r="C101" s="148" t="s">
        <v>256</v>
      </c>
      <c r="D101" s="148" t="s">
        <v>183</v>
      </c>
      <c r="E101" s="148" t="s">
        <v>105</v>
      </c>
      <c r="F101" s="148">
        <v>100</v>
      </c>
      <c r="G101" s="148" t="s">
        <v>114</v>
      </c>
      <c r="H101" s="205">
        <v>43040</v>
      </c>
      <c r="I101" s="148">
        <v>4.66</v>
      </c>
      <c r="J101" s="148" t="s">
        <v>206</v>
      </c>
      <c r="K101" s="148">
        <v>25</v>
      </c>
      <c r="L101" s="148"/>
    </row>
    <row r="102" spans="2:12" ht="25" x14ac:dyDescent="0.35">
      <c r="B102" s="148" t="s">
        <v>207</v>
      </c>
      <c r="C102" s="148" t="s">
        <v>386</v>
      </c>
      <c r="D102" s="148" t="s">
        <v>183</v>
      </c>
      <c r="E102" s="148" t="s">
        <v>105</v>
      </c>
      <c r="F102" s="148">
        <v>50</v>
      </c>
      <c r="G102" s="148" t="s">
        <v>116</v>
      </c>
      <c r="H102" s="205">
        <v>42736</v>
      </c>
      <c r="I102" s="148" t="s">
        <v>530</v>
      </c>
      <c r="J102" s="148" t="s">
        <v>117</v>
      </c>
      <c r="K102" s="148" t="s">
        <v>208</v>
      </c>
      <c r="L102" s="148"/>
    </row>
    <row r="103" spans="2:12" ht="36.5" x14ac:dyDescent="0.35">
      <c r="B103" s="148" t="s">
        <v>209</v>
      </c>
      <c r="C103" s="148" t="s">
        <v>386</v>
      </c>
      <c r="D103" s="148" t="s">
        <v>183</v>
      </c>
      <c r="E103" s="148" t="s">
        <v>105</v>
      </c>
      <c r="F103" s="148">
        <v>50</v>
      </c>
      <c r="G103" s="148" t="s">
        <v>116</v>
      </c>
      <c r="H103" s="205">
        <v>42856</v>
      </c>
      <c r="I103" s="148" t="s">
        <v>531</v>
      </c>
      <c r="J103" s="148" t="s">
        <v>117</v>
      </c>
      <c r="K103" s="148" t="s">
        <v>210</v>
      </c>
      <c r="L103" s="148"/>
    </row>
    <row r="104" spans="2:12" x14ac:dyDescent="0.35">
      <c r="B104" s="148" t="s">
        <v>211</v>
      </c>
      <c r="C104" s="148" t="s">
        <v>256</v>
      </c>
      <c r="D104" s="148" t="s">
        <v>183</v>
      </c>
      <c r="E104" s="148" t="s">
        <v>105</v>
      </c>
      <c r="F104" s="148">
        <v>50</v>
      </c>
      <c r="G104" s="148" t="s">
        <v>116</v>
      </c>
      <c r="H104" s="205">
        <v>43070</v>
      </c>
      <c r="I104" s="148">
        <v>4.8</v>
      </c>
      <c r="J104" s="148" t="s">
        <v>206</v>
      </c>
      <c r="K104" s="148">
        <v>25</v>
      </c>
      <c r="L104" s="148"/>
    </row>
    <row r="105" spans="2:12" x14ac:dyDescent="0.35">
      <c r="B105" s="148" t="s">
        <v>212</v>
      </c>
      <c r="C105" s="148" t="s">
        <v>256</v>
      </c>
      <c r="D105" s="148" t="s">
        <v>183</v>
      </c>
      <c r="E105" s="148" t="s">
        <v>105</v>
      </c>
      <c r="F105" s="148">
        <v>50</v>
      </c>
      <c r="G105" s="148" t="s">
        <v>114</v>
      </c>
      <c r="H105" s="205">
        <v>42979</v>
      </c>
      <c r="I105" s="148">
        <v>5.5949</v>
      </c>
      <c r="J105" s="148" t="s">
        <v>188</v>
      </c>
      <c r="K105" s="148">
        <v>25</v>
      </c>
      <c r="L105" s="148"/>
    </row>
    <row r="106" spans="2:12" x14ac:dyDescent="0.35">
      <c r="B106" s="148" t="s">
        <v>213</v>
      </c>
      <c r="C106" s="148" t="s">
        <v>256</v>
      </c>
      <c r="D106" s="148" t="s">
        <v>183</v>
      </c>
      <c r="E106" s="148" t="s">
        <v>105</v>
      </c>
      <c r="F106" s="148">
        <v>60</v>
      </c>
      <c r="G106" s="148" t="s">
        <v>111</v>
      </c>
      <c r="H106" s="205">
        <v>43040</v>
      </c>
      <c r="I106" s="148">
        <v>5.07</v>
      </c>
      <c r="J106" s="148" t="s">
        <v>206</v>
      </c>
      <c r="K106" s="148">
        <v>25</v>
      </c>
      <c r="L106" s="148"/>
    </row>
    <row r="107" spans="2:12" x14ac:dyDescent="0.35">
      <c r="B107" s="148" t="s">
        <v>214</v>
      </c>
      <c r="C107" s="148" t="s">
        <v>256</v>
      </c>
      <c r="D107" s="148" t="s">
        <v>183</v>
      </c>
      <c r="E107" s="148" t="s">
        <v>105</v>
      </c>
      <c r="F107" s="148">
        <v>10</v>
      </c>
      <c r="G107" s="148" t="s">
        <v>111</v>
      </c>
      <c r="H107" s="205">
        <v>41306</v>
      </c>
      <c r="I107" s="148">
        <v>8.69</v>
      </c>
      <c r="J107" s="148" t="s">
        <v>206</v>
      </c>
      <c r="K107" s="148">
        <v>25</v>
      </c>
      <c r="L107" s="148"/>
    </row>
    <row r="108" spans="2:12" x14ac:dyDescent="0.35">
      <c r="B108" s="148" t="s">
        <v>215</v>
      </c>
      <c r="C108" s="148" t="s">
        <v>256</v>
      </c>
      <c r="D108" s="148" t="s">
        <v>183</v>
      </c>
      <c r="E108" s="148" t="s">
        <v>105</v>
      </c>
      <c r="F108" s="148">
        <v>10</v>
      </c>
      <c r="G108" s="148" t="s">
        <v>111</v>
      </c>
      <c r="H108" s="205">
        <v>41306</v>
      </c>
      <c r="I108" s="148">
        <v>8.48</v>
      </c>
      <c r="J108" s="148" t="s">
        <v>206</v>
      </c>
      <c r="K108" s="148">
        <v>25</v>
      </c>
      <c r="L108" s="148"/>
    </row>
    <row r="109" spans="2:12" x14ac:dyDescent="0.35">
      <c r="B109" s="148" t="s">
        <v>216</v>
      </c>
      <c r="C109" s="148" t="s">
        <v>256</v>
      </c>
      <c r="D109" s="148" t="s">
        <v>183</v>
      </c>
      <c r="E109" s="148" t="s">
        <v>105</v>
      </c>
      <c r="F109" s="148">
        <v>5</v>
      </c>
      <c r="G109" s="148" t="s">
        <v>111</v>
      </c>
      <c r="H109" s="205">
        <v>42186</v>
      </c>
      <c r="I109" s="148">
        <v>6.45</v>
      </c>
      <c r="J109" s="148" t="s">
        <v>217</v>
      </c>
      <c r="K109" s="148">
        <v>25</v>
      </c>
      <c r="L109" s="148"/>
    </row>
    <row r="110" spans="2:12" x14ac:dyDescent="0.35">
      <c r="B110" s="148" t="s">
        <v>218</v>
      </c>
      <c r="C110" s="148" t="s">
        <v>256</v>
      </c>
      <c r="D110" s="148" t="s">
        <v>183</v>
      </c>
      <c r="E110" s="148" t="s">
        <v>105</v>
      </c>
      <c r="F110" s="148">
        <v>5</v>
      </c>
      <c r="G110" s="148" t="s">
        <v>111</v>
      </c>
      <c r="H110" s="205">
        <v>42186</v>
      </c>
      <c r="I110" s="148">
        <v>6.45</v>
      </c>
      <c r="J110" s="148" t="s">
        <v>217</v>
      </c>
      <c r="K110" s="148">
        <v>25</v>
      </c>
      <c r="L110" s="148"/>
    </row>
    <row r="111" spans="2:12" x14ac:dyDescent="0.35">
      <c r="B111" s="148" t="s">
        <v>219</v>
      </c>
      <c r="C111" s="148" t="s">
        <v>256</v>
      </c>
      <c r="D111" s="148" t="s">
        <v>183</v>
      </c>
      <c r="E111" s="148" t="s">
        <v>105</v>
      </c>
      <c r="F111" s="148">
        <v>40</v>
      </c>
      <c r="G111" s="148" t="s">
        <v>107</v>
      </c>
      <c r="H111" s="205">
        <v>42795</v>
      </c>
      <c r="I111" s="148">
        <v>4.43</v>
      </c>
      <c r="J111" s="148" t="s">
        <v>169</v>
      </c>
      <c r="K111" s="148">
        <v>25</v>
      </c>
      <c r="L111" s="148"/>
    </row>
    <row r="112" spans="2:12" ht="36.5" x14ac:dyDescent="0.35">
      <c r="B112" s="148" t="s">
        <v>220</v>
      </c>
      <c r="C112" s="148" t="s">
        <v>386</v>
      </c>
      <c r="D112" s="148" t="s">
        <v>183</v>
      </c>
      <c r="E112" s="148" t="s">
        <v>105</v>
      </c>
      <c r="F112" s="148">
        <v>20</v>
      </c>
      <c r="G112" s="148" t="s">
        <v>116</v>
      </c>
      <c r="H112" s="205">
        <v>43070</v>
      </c>
      <c r="I112" s="148" t="s">
        <v>532</v>
      </c>
      <c r="J112" s="148" t="s">
        <v>117</v>
      </c>
      <c r="K112" s="148">
        <v>10</v>
      </c>
      <c r="L112" s="148"/>
    </row>
    <row r="113" spans="2:12" ht="36.5" x14ac:dyDescent="0.35">
      <c r="B113" s="148" t="s">
        <v>221</v>
      </c>
      <c r="C113" s="148" t="s">
        <v>386</v>
      </c>
      <c r="D113" s="148" t="s">
        <v>183</v>
      </c>
      <c r="E113" s="148" t="s">
        <v>105</v>
      </c>
      <c r="F113" s="148">
        <v>20</v>
      </c>
      <c r="G113" s="148" t="s">
        <v>116</v>
      </c>
      <c r="H113" s="205">
        <v>43160</v>
      </c>
      <c r="I113" s="148" t="s">
        <v>533</v>
      </c>
      <c r="J113" s="148" t="s">
        <v>117</v>
      </c>
      <c r="K113" s="148">
        <v>10</v>
      </c>
      <c r="L113" s="148"/>
    </row>
    <row r="114" spans="2:12" ht="36.5" x14ac:dyDescent="0.35">
      <c r="B114" s="148" t="s">
        <v>222</v>
      </c>
      <c r="C114" s="148" t="s">
        <v>386</v>
      </c>
      <c r="D114" s="148" t="s">
        <v>183</v>
      </c>
      <c r="E114" s="148" t="s">
        <v>105</v>
      </c>
      <c r="F114" s="148">
        <v>20</v>
      </c>
      <c r="G114" s="148" t="s">
        <v>116</v>
      </c>
      <c r="H114" s="205">
        <v>43160</v>
      </c>
      <c r="I114" s="148" t="s">
        <v>534</v>
      </c>
      <c r="J114" s="148" t="s">
        <v>117</v>
      </c>
      <c r="K114" s="148">
        <v>10</v>
      </c>
      <c r="L114" s="148"/>
    </row>
    <row r="115" spans="2:12" x14ac:dyDescent="0.35">
      <c r="B115" s="148" t="s">
        <v>223</v>
      </c>
      <c r="C115" s="148" t="s">
        <v>256</v>
      </c>
      <c r="D115" s="148" t="s">
        <v>183</v>
      </c>
      <c r="E115" s="148" t="s">
        <v>105</v>
      </c>
      <c r="F115" s="148">
        <v>50</v>
      </c>
      <c r="G115" s="148" t="s">
        <v>111</v>
      </c>
      <c r="H115" s="205">
        <v>43556</v>
      </c>
      <c r="I115" s="148">
        <v>2.4900000000000002</v>
      </c>
      <c r="J115" s="148" t="s">
        <v>169</v>
      </c>
      <c r="K115" s="148">
        <v>25</v>
      </c>
      <c r="L115" s="148"/>
    </row>
    <row r="116" spans="2:12" x14ac:dyDescent="0.35">
      <c r="B116" s="148" t="s">
        <v>224</v>
      </c>
      <c r="C116" s="148" t="s">
        <v>256</v>
      </c>
      <c r="D116" s="148" t="s">
        <v>183</v>
      </c>
      <c r="E116" s="148" t="s">
        <v>105</v>
      </c>
      <c r="F116" s="148">
        <v>100</v>
      </c>
      <c r="G116" s="148" t="s">
        <v>475</v>
      </c>
      <c r="H116" s="205">
        <v>43709</v>
      </c>
      <c r="I116" s="148">
        <v>3.47</v>
      </c>
      <c r="J116" s="148" t="s">
        <v>225</v>
      </c>
      <c r="K116" s="148">
        <v>25</v>
      </c>
      <c r="L116" s="148"/>
    </row>
    <row r="117" spans="2:12" ht="34.5" x14ac:dyDescent="0.35">
      <c r="B117" s="148" t="s">
        <v>464</v>
      </c>
      <c r="C117" s="148" t="s">
        <v>256</v>
      </c>
      <c r="D117" s="148" t="s">
        <v>183</v>
      </c>
      <c r="E117" s="148" t="s">
        <v>105</v>
      </c>
      <c r="F117" s="148">
        <v>140</v>
      </c>
      <c r="G117" s="148" t="s">
        <v>116</v>
      </c>
      <c r="H117" s="205">
        <v>43769.714285714283</v>
      </c>
      <c r="I117" s="148">
        <v>3.22</v>
      </c>
      <c r="J117" s="148" t="s">
        <v>226</v>
      </c>
      <c r="K117" s="148">
        <v>25</v>
      </c>
      <c r="L117" s="148"/>
    </row>
    <row r="118" spans="2:12" x14ac:dyDescent="0.35">
      <c r="B118" s="148" t="s">
        <v>227</v>
      </c>
      <c r="C118" s="148" t="s">
        <v>256</v>
      </c>
      <c r="D118" s="148" t="s">
        <v>183</v>
      </c>
      <c r="E118" s="148" t="s">
        <v>105</v>
      </c>
      <c r="F118" s="148">
        <v>250</v>
      </c>
      <c r="G118" s="148" t="s">
        <v>476</v>
      </c>
      <c r="H118" s="205">
        <v>43739</v>
      </c>
      <c r="I118" s="148">
        <v>2.72</v>
      </c>
      <c r="J118" s="148" t="s">
        <v>110</v>
      </c>
      <c r="K118" s="148">
        <v>25</v>
      </c>
      <c r="L118" s="148"/>
    </row>
    <row r="119" spans="2:12" x14ac:dyDescent="0.35">
      <c r="B119" s="148" t="s">
        <v>465</v>
      </c>
      <c r="C119" s="148" t="s">
        <v>256</v>
      </c>
      <c r="D119" s="148" t="s">
        <v>183</v>
      </c>
      <c r="E119" s="148" t="s">
        <v>105</v>
      </c>
      <c r="F119" s="148">
        <v>300</v>
      </c>
      <c r="G119" s="148" t="s">
        <v>476</v>
      </c>
      <c r="H119" s="205">
        <f>DATE(2021,11,14)</f>
        <v>44514</v>
      </c>
      <c r="I119" s="148">
        <v>2.75</v>
      </c>
      <c r="J119" s="148" t="s">
        <v>110</v>
      </c>
      <c r="K119" s="148">
        <v>25</v>
      </c>
      <c r="L119" s="148"/>
    </row>
    <row r="120" spans="2:12" x14ac:dyDescent="0.35">
      <c r="B120" s="148" t="s">
        <v>229</v>
      </c>
      <c r="C120" s="148" t="s">
        <v>256</v>
      </c>
      <c r="D120" s="148" t="s">
        <v>183</v>
      </c>
      <c r="E120" s="148" t="s">
        <v>105</v>
      </c>
      <c r="F120" s="148">
        <v>300</v>
      </c>
      <c r="G120" s="148" t="s">
        <v>111</v>
      </c>
      <c r="H120" s="205">
        <v>44434.5</v>
      </c>
      <c r="I120" s="148">
        <v>2.5499999999999998</v>
      </c>
      <c r="J120" s="148" t="s">
        <v>169</v>
      </c>
      <c r="K120" s="148">
        <v>25</v>
      </c>
      <c r="L120" s="148"/>
    </row>
    <row r="121" spans="2:12" x14ac:dyDescent="0.35">
      <c r="B121" s="148" t="s">
        <v>230</v>
      </c>
      <c r="C121" s="148" t="s">
        <v>256</v>
      </c>
      <c r="D121" s="148" t="s">
        <v>183</v>
      </c>
      <c r="E121" s="148" t="s">
        <v>105</v>
      </c>
      <c r="F121" s="148">
        <v>110</v>
      </c>
      <c r="G121" s="148" t="s">
        <v>111</v>
      </c>
      <c r="H121" s="205">
        <f>'[1]Wei Avg Dates'!H20</f>
        <v>44231</v>
      </c>
      <c r="I121" s="148">
        <v>2.4900000000000002</v>
      </c>
      <c r="J121" s="148" t="s">
        <v>169</v>
      </c>
      <c r="K121" s="148">
        <v>25</v>
      </c>
      <c r="L121" s="148"/>
    </row>
    <row r="122" spans="2:12" x14ac:dyDescent="0.35">
      <c r="B122" s="148" t="s">
        <v>142</v>
      </c>
      <c r="C122" s="148" t="s">
        <v>256</v>
      </c>
      <c r="D122" s="148" t="s">
        <v>183</v>
      </c>
      <c r="E122" s="148" t="s">
        <v>105</v>
      </c>
      <c r="F122" s="148">
        <v>105</v>
      </c>
      <c r="G122" s="148" t="s">
        <v>107</v>
      </c>
      <c r="H122" s="204">
        <f>'[1]Solar - Supplier'!G44</f>
        <v>105</v>
      </c>
      <c r="I122" s="148">
        <v>2.68</v>
      </c>
      <c r="J122" s="148" t="s">
        <v>142</v>
      </c>
      <c r="K122" s="148">
        <v>25</v>
      </c>
      <c r="L122" s="148"/>
    </row>
    <row r="123" spans="2:12" x14ac:dyDescent="0.35">
      <c r="B123" s="148" t="s">
        <v>231</v>
      </c>
      <c r="C123" s="148" t="s">
        <v>256</v>
      </c>
      <c r="D123" s="148" t="s">
        <v>183</v>
      </c>
      <c r="E123" s="148" t="s">
        <v>105</v>
      </c>
      <c r="F123" s="148">
        <v>300</v>
      </c>
      <c r="G123" s="148" t="s">
        <v>111</v>
      </c>
      <c r="H123" s="205">
        <v>44531</v>
      </c>
      <c r="I123" s="148">
        <v>2.54</v>
      </c>
      <c r="J123" s="148" t="s">
        <v>169</v>
      </c>
      <c r="K123" s="148">
        <v>25</v>
      </c>
      <c r="L123" s="148"/>
    </row>
    <row r="124" spans="2:12" x14ac:dyDescent="0.35">
      <c r="B124" s="148" t="s">
        <v>232</v>
      </c>
      <c r="C124" s="148" t="s">
        <v>256</v>
      </c>
      <c r="D124" s="148" t="s">
        <v>183</v>
      </c>
      <c r="E124" s="148" t="s">
        <v>105</v>
      </c>
      <c r="F124" s="148">
        <v>300</v>
      </c>
      <c r="G124" s="148" t="s">
        <v>111</v>
      </c>
      <c r="H124" s="205">
        <v>44536.5</v>
      </c>
      <c r="I124" s="148">
        <v>2.71</v>
      </c>
      <c r="J124" s="148" t="s">
        <v>169</v>
      </c>
      <c r="K124" s="148">
        <v>25</v>
      </c>
      <c r="L124" s="148"/>
    </row>
    <row r="125" spans="2:12" x14ac:dyDescent="0.35">
      <c r="B125" s="148" t="s">
        <v>466</v>
      </c>
      <c r="C125" s="148" t="s">
        <v>256</v>
      </c>
      <c r="D125" s="148" t="s">
        <v>183</v>
      </c>
      <c r="E125" s="148" t="s">
        <v>228</v>
      </c>
      <c r="F125" s="148">
        <v>200</v>
      </c>
      <c r="G125" s="148" t="s">
        <v>111</v>
      </c>
      <c r="H125" s="205" t="s">
        <v>292</v>
      </c>
      <c r="I125" s="148">
        <v>2.5099999999999998</v>
      </c>
      <c r="J125" s="148" t="s">
        <v>169</v>
      </c>
      <c r="K125" s="148">
        <v>25</v>
      </c>
      <c r="L125" s="148"/>
    </row>
    <row r="126" spans="2:12" x14ac:dyDescent="0.35">
      <c r="B126" s="148" t="s">
        <v>233</v>
      </c>
      <c r="C126" s="148" t="s">
        <v>256</v>
      </c>
      <c r="D126" s="148" t="s">
        <v>183</v>
      </c>
      <c r="E126" s="148" t="s">
        <v>228</v>
      </c>
      <c r="F126" s="148">
        <v>400</v>
      </c>
      <c r="G126" s="148" t="s">
        <v>111</v>
      </c>
      <c r="H126" s="205" t="s">
        <v>481</v>
      </c>
      <c r="I126" s="148">
        <v>2.37</v>
      </c>
      <c r="J126" s="148" t="s">
        <v>169</v>
      </c>
      <c r="K126" s="148">
        <v>25</v>
      </c>
      <c r="L126" s="148"/>
    </row>
    <row r="127" spans="2:12" x14ac:dyDescent="0.35">
      <c r="B127" s="230" t="s">
        <v>552</v>
      </c>
      <c r="C127" s="230" t="s">
        <v>256</v>
      </c>
      <c r="D127" s="230" t="s">
        <v>183</v>
      </c>
      <c r="E127" s="230" t="s">
        <v>105</v>
      </c>
      <c r="F127" s="230">
        <v>30</v>
      </c>
      <c r="G127" s="230" t="s">
        <v>114</v>
      </c>
      <c r="H127" s="231">
        <v>43055</v>
      </c>
      <c r="I127" s="230">
        <v>5.5949</v>
      </c>
      <c r="J127" s="230" t="s">
        <v>192</v>
      </c>
      <c r="K127" s="230">
        <v>25</v>
      </c>
      <c r="L127" s="230" t="s">
        <v>564</v>
      </c>
    </row>
    <row r="128" spans="2:12" x14ac:dyDescent="0.35">
      <c r="B128" s="230" t="s">
        <v>553</v>
      </c>
      <c r="C128" s="230" t="s">
        <v>256</v>
      </c>
      <c r="D128" s="230" t="s">
        <v>183</v>
      </c>
      <c r="E128" s="230" t="s">
        <v>105</v>
      </c>
      <c r="F128" s="230">
        <v>15</v>
      </c>
      <c r="G128" s="230" t="s">
        <v>114</v>
      </c>
      <c r="H128" s="231">
        <v>42789</v>
      </c>
      <c r="I128" s="230">
        <v>5.7248999999999999</v>
      </c>
      <c r="J128" s="230" t="s">
        <v>192</v>
      </c>
      <c r="K128" s="230">
        <v>25</v>
      </c>
      <c r="L128" s="230" t="s">
        <v>564</v>
      </c>
    </row>
    <row r="129" spans="2:12" x14ac:dyDescent="0.35">
      <c r="B129" s="230" t="s">
        <v>554</v>
      </c>
      <c r="C129" s="230" t="s">
        <v>256</v>
      </c>
      <c r="D129" s="230" t="s">
        <v>183</v>
      </c>
      <c r="E129" s="230" t="s">
        <v>105</v>
      </c>
      <c r="F129" s="230">
        <v>15</v>
      </c>
      <c r="G129" s="230" t="s">
        <v>114</v>
      </c>
      <c r="H129" s="231">
        <v>42819</v>
      </c>
      <c r="I129" s="230">
        <v>5.7248999999999999</v>
      </c>
      <c r="J129" s="230" t="s">
        <v>192</v>
      </c>
      <c r="K129" s="230">
        <v>25</v>
      </c>
      <c r="L129" s="230" t="s">
        <v>564</v>
      </c>
    </row>
    <row r="130" spans="2:12" x14ac:dyDescent="0.35">
      <c r="B130" s="230" t="s">
        <v>555</v>
      </c>
      <c r="C130" s="230" t="s">
        <v>256</v>
      </c>
      <c r="D130" s="230" t="s">
        <v>183</v>
      </c>
      <c r="E130" s="230" t="s">
        <v>105</v>
      </c>
      <c r="F130" s="230">
        <v>15</v>
      </c>
      <c r="G130" s="230" t="s">
        <v>114</v>
      </c>
      <c r="H130" s="231">
        <v>42814</v>
      </c>
      <c r="I130" s="230">
        <v>5.7248999999999999</v>
      </c>
      <c r="J130" s="230" t="s">
        <v>192</v>
      </c>
      <c r="K130" s="230">
        <v>25</v>
      </c>
      <c r="L130" s="230" t="s">
        <v>564</v>
      </c>
    </row>
    <row r="131" spans="2:12" x14ac:dyDescent="0.35">
      <c r="B131" s="230" t="s">
        <v>556</v>
      </c>
      <c r="C131" s="230" t="s">
        <v>256</v>
      </c>
      <c r="D131" s="230" t="s">
        <v>183</v>
      </c>
      <c r="E131" s="230" t="s">
        <v>105</v>
      </c>
      <c r="F131" s="230">
        <v>15</v>
      </c>
      <c r="G131" s="230" t="s">
        <v>114</v>
      </c>
      <c r="H131" s="231">
        <v>42804</v>
      </c>
      <c r="I131" s="230">
        <v>5.7248999999999999</v>
      </c>
      <c r="J131" s="230" t="s">
        <v>192</v>
      </c>
      <c r="K131" s="230">
        <v>25</v>
      </c>
      <c r="L131" s="230" t="s">
        <v>564</v>
      </c>
    </row>
    <row r="132" spans="2:12" x14ac:dyDescent="0.35">
      <c r="B132" s="230" t="s">
        <v>557</v>
      </c>
      <c r="C132" s="230" t="s">
        <v>256</v>
      </c>
      <c r="D132" s="230" t="s">
        <v>183</v>
      </c>
      <c r="E132" s="230" t="s">
        <v>105</v>
      </c>
      <c r="F132" s="230">
        <v>15</v>
      </c>
      <c r="G132" s="230" t="s">
        <v>114</v>
      </c>
      <c r="H132" s="231">
        <v>42801</v>
      </c>
      <c r="I132" s="230">
        <v>5.7248999999999999</v>
      </c>
      <c r="J132" s="230" t="s">
        <v>192</v>
      </c>
      <c r="K132" s="230">
        <v>25</v>
      </c>
      <c r="L132" s="230" t="s">
        <v>564</v>
      </c>
    </row>
    <row r="133" spans="2:12" x14ac:dyDescent="0.35">
      <c r="B133" s="230" t="s">
        <v>558</v>
      </c>
      <c r="C133" s="230" t="s">
        <v>256</v>
      </c>
      <c r="D133" s="230" t="s">
        <v>183</v>
      </c>
      <c r="E133" s="230" t="s">
        <v>105</v>
      </c>
      <c r="F133" s="230">
        <v>45</v>
      </c>
      <c r="G133" s="230" t="s">
        <v>114</v>
      </c>
      <c r="H133" s="231">
        <v>42930</v>
      </c>
      <c r="I133" s="230">
        <v>5.5949</v>
      </c>
      <c r="J133" s="230" t="s">
        <v>188</v>
      </c>
      <c r="K133" s="230">
        <v>25</v>
      </c>
      <c r="L133" s="230" t="s">
        <v>564</v>
      </c>
    </row>
    <row r="134" spans="2:12" x14ac:dyDescent="0.35">
      <c r="B134" s="230" t="s">
        <v>559</v>
      </c>
      <c r="C134" s="230" t="s">
        <v>256</v>
      </c>
      <c r="D134" s="230" t="s">
        <v>183</v>
      </c>
      <c r="E134" s="230" t="s">
        <v>105</v>
      </c>
      <c r="F134" s="230">
        <v>50</v>
      </c>
      <c r="G134" s="230" t="s">
        <v>114</v>
      </c>
      <c r="H134" s="231">
        <v>42993</v>
      </c>
      <c r="I134" s="230">
        <v>5.5949</v>
      </c>
      <c r="J134" s="230" t="s">
        <v>192</v>
      </c>
      <c r="K134" s="230">
        <v>25</v>
      </c>
      <c r="L134" s="230" t="s">
        <v>564</v>
      </c>
    </row>
    <row r="135" spans="2:12" x14ac:dyDescent="0.35">
      <c r="B135" s="230" t="s">
        <v>560</v>
      </c>
      <c r="C135" s="230" t="s">
        <v>256</v>
      </c>
      <c r="D135" s="230" t="s">
        <v>183</v>
      </c>
      <c r="E135" s="230" t="s">
        <v>105</v>
      </c>
      <c r="F135" s="230">
        <v>15</v>
      </c>
      <c r="G135" s="230" t="s">
        <v>114</v>
      </c>
      <c r="H135" s="231">
        <v>42796</v>
      </c>
      <c r="I135" s="230">
        <v>5.7248999999999999</v>
      </c>
      <c r="J135" s="230" t="s">
        <v>192</v>
      </c>
      <c r="K135" s="230">
        <v>25</v>
      </c>
      <c r="L135" s="230" t="s">
        <v>564</v>
      </c>
    </row>
    <row r="136" spans="2:12" x14ac:dyDescent="0.35">
      <c r="B136" s="230" t="s">
        <v>561</v>
      </c>
      <c r="C136" s="230" t="s">
        <v>256</v>
      </c>
      <c r="D136" s="230" t="s">
        <v>183</v>
      </c>
      <c r="E136" s="230" t="s">
        <v>105</v>
      </c>
      <c r="F136" s="230">
        <v>15</v>
      </c>
      <c r="G136" s="230" t="s">
        <v>114</v>
      </c>
      <c r="H136" s="231">
        <v>42956</v>
      </c>
      <c r="I136" s="230">
        <v>5.7248999999999999</v>
      </c>
      <c r="J136" s="230" t="s">
        <v>192</v>
      </c>
      <c r="K136" s="230">
        <v>25</v>
      </c>
      <c r="L136" s="230" t="s">
        <v>564</v>
      </c>
    </row>
    <row r="137" spans="2:12" x14ac:dyDescent="0.35">
      <c r="B137" s="230" t="s">
        <v>562</v>
      </c>
      <c r="C137" s="230" t="s">
        <v>256</v>
      </c>
      <c r="D137" s="230" t="s">
        <v>183</v>
      </c>
      <c r="E137" s="230" t="s">
        <v>105</v>
      </c>
      <c r="F137" s="230">
        <v>30</v>
      </c>
      <c r="G137" s="230" t="s">
        <v>114</v>
      </c>
      <c r="H137" s="231">
        <v>42922</v>
      </c>
      <c r="I137" s="230">
        <v>5.5949</v>
      </c>
      <c r="J137" s="230" t="s">
        <v>192</v>
      </c>
      <c r="K137" s="230">
        <v>25</v>
      </c>
      <c r="L137" s="230" t="s">
        <v>564</v>
      </c>
    </row>
    <row r="138" spans="2:12" x14ac:dyDescent="0.35">
      <c r="B138" s="148" t="s">
        <v>361</v>
      </c>
      <c r="C138" s="148" t="s">
        <v>256</v>
      </c>
      <c r="D138" s="148" t="s">
        <v>183</v>
      </c>
      <c r="E138" s="148" t="s">
        <v>474</v>
      </c>
      <c r="F138" s="148">
        <v>600</v>
      </c>
      <c r="G138" s="148" t="s">
        <v>111</v>
      </c>
      <c r="H138" s="206" t="s">
        <v>482</v>
      </c>
      <c r="I138" s="148">
        <v>2.1800000000000002</v>
      </c>
      <c r="J138" s="148" t="s">
        <v>169</v>
      </c>
      <c r="K138" s="148">
        <v>25</v>
      </c>
      <c r="L138" s="148"/>
    </row>
    <row r="139" spans="2:12" x14ac:dyDescent="0.35">
      <c r="B139" s="148" t="s">
        <v>361</v>
      </c>
      <c r="C139" s="148" t="s">
        <v>256</v>
      </c>
      <c r="D139" s="148" t="s">
        <v>183</v>
      </c>
      <c r="E139" s="148" t="s">
        <v>474</v>
      </c>
      <c r="F139" s="148">
        <v>375</v>
      </c>
      <c r="G139" s="148" t="s">
        <v>111</v>
      </c>
      <c r="H139" s="206" t="s">
        <v>482</v>
      </c>
      <c r="I139" s="148">
        <v>2.1800000000000002</v>
      </c>
      <c r="J139" s="148" t="s">
        <v>169</v>
      </c>
      <c r="K139" s="148">
        <v>25</v>
      </c>
      <c r="L139" s="148"/>
    </row>
    <row r="140" spans="2:12" x14ac:dyDescent="0.35">
      <c r="B140" s="148" t="s">
        <v>233</v>
      </c>
      <c r="C140" s="148" t="s">
        <v>256</v>
      </c>
      <c r="D140" s="148" t="s">
        <v>183</v>
      </c>
      <c r="E140" s="148" t="s">
        <v>474</v>
      </c>
      <c r="F140" s="148">
        <v>300</v>
      </c>
      <c r="G140" s="148" t="s">
        <v>111</v>
      </c>
      <c r="H140" s="205" t="s">
        <v>481</v>
      </c>
      <c r="I140" s="148">
        <v>2.37</v>
      </c>
      <c r="J140" s="148" t="s">
        <v>169</v>
      </c>
      <c r="K140" s="148">
        <v>25</v>
      </c>
      <c r="L140" s="148"/>
    </row>
    <row r="141" spans="2:12" x14ac:dyDescent="0.35">
      <c r="B141" s="148" t="s">
        <v>362</v>
      </c>
      <c r="C141" s="148" t="s">
        <v>256</v>
      </c>
      <c r="D141" s="148" t="s">
        <v>183</v>
      </c>
      <c r="E141" s="148" t="s">
        <v>474</v>
      </c>
      <c r="F141" s="148">
        <v>100</v>
      </c>
      <c r="G141" s="148" t="s">
        <v>111</v>
      </c>
      <c r="H141" s="206" t="s">
        <v>483</v>
      </c>
      <c r="I141" s="148">
        <v>2.33</v>
      </c>
      <c r="J141" s="148" t="s">
        <v>362</v>
      </c>
      <c r="K141" s="148">
        <v>25</v>
      </c>
      <c r="L141" s="148"/>
    </row>
    <row r="142" spans="2:12" x14ac:dyDescent="0.35">
      <c r="B142" s="148" t="s">
        <v>110</v>
      </c>
      <c r="C142" s="148" t="s">
        <v>256</v>
      </c>
      <c r="D142" s="148" t="s">
        <v>183</v>
      </c>
      <c r="E142" s="148" t="s">
        <v>474</v>
      </c>
      <c r="F142" s="148">
        <v>200</v>
      </c>
      <c r="G142" s="148" t="s">
        <v>476</v>
      </c>
      <c r="H142" s="204" t="s">
        <v>483</v>
      </c>
      <c r="I142" s="148">
        <v>2.4300000000000002</v>
      </c>
      <c r="J142" s="148" t="s">
        <v>110</v>
      </c>
      <c r="K142" s="148">
        <v>25</v>
      </c>
      <c r="L142" s="148"/>
    </row>
    <row r="143" spans="2:12" x14ac:dyDescent="0.35">
      <c r="B143" s="148" t="s">
        <v>462</v>
      </c>
      <c r="C143" s="148" t="s">
        <v>256</v>
      </c>
      <c r="D143" s="148" t="s">
        <v>183</v>
      </c>
      <c r="E143" s="148" t="s">
        <v>474</v>
      </c>
      <c r="F143" s="148">
        <v>16.25</v>
      </c>
      <c r="G143" s="148" t="s">
        <v>114</v>
      </c>
      <c r="H143" s="205">
        <v>42064</v>
      </c>
      <c r="I143" s="148">
        <v>6.49</v>
      </c>
      <c r="J143" s="148" t="s">
        <v>188</v>
      </c>
      <c r="K143" s="148">
        <v>25</v>
      </c>
      <c r="L143" s="148"/>
    </row>
    <row r="144" spans="2:12" ht="15" customHeight="1" x14ac:dyDescent="0.35">
      <c r="B144" s="148" t="s">
        <v>388</v>
      </c>
      <c r="C144" s="148" t="s">
        <v>257</v>
      </c>
      <c r="D144" s="148" t="s">
        <v>104</v>
      </c>
      <c r="E144" s="148" t="s">
        <v>228</v>
      </c>
      <c r="F144" s="148">
        <v>322</v>
      </c>
      <c r="G144" s="148" t="s">
        <v>116</v>
      </c>
      <c r="H144" s="156" t="s">
        <v>481</v>
      </c>
      <c r="I144" s="148" t="s">
        <v>493</v>
      </c>
      <c r="J144" s="148" t="s">
        <v>169</v>
      </c>
      <c r="K144" s="148">
        <v>25</v>
      </c>
      <c r="L144" s="148"/>
    </row>
    <row r="145" spans="2:12" x14ac:dyDescent="0.35">
      <c r="B145" s="148" t="s">
        <v>388</v>
      </c>
      <c r="C145" s="148" t="s">
        <v>257</v>
      </c>
      <c r="D145" s="148" t="s">
        <v>183</v>
      </c>
      <c r="E145" s="148" t="s">
        <v>228</v>
      </c>
      <c r="F145" s="148">
        <v>81</v>
      </c>
      <c r="G145" s="148" t="s">
        <v>116</v>
      </c>
      <c r="H145" s="156" t="s">
        <v>481</v>
      </c>
      <c r="I145" s="148"/>
      <c r="J145" s="148" t="s">
        <v>169</v>
      </c>
      <c r="K145" s="148">
        <v>25</v>
      </c>
      <c r="L145" s="148"/>
    </row>
    <row r="146" spans="2:12" ht="15" customHeight="1" x14ac:dyDescent="0.35">
      <c r="B146" s="148" t="s">
        <v>389</v>
      </c>
      <c r="C146" s="148" t="s">
        <v>257</v>
      </c>
      <c r="D146" s="148" t="s">
        <v>104</v>
      </c>
      <c r="E146" s="148" t="s">
        <v>228</v>
      </c>
      <c r="F146" s="148">
        <v>301</v>
      </c>
      <c r="G146" s="148" t="s">
        <v>116</v>
      </c>
      <c r="H146" s="156" t="s">
        <v>481</v>
      </c>
      <c r="I146" s="148" t="s">
        <v>494</v>
      </c>
      <c r="J146" s="148" t="s">
        <v>169</v>
      </c>
      <c r="K146" s="148">
        <v>25</v>
      </c>
      <c r="L146" s="148"/>
    </row>
    <row r="147" spans="2:12" x14ac:dyDescent="0.35">
      <c r="B147" s="148" t="s">
        <v>389</v>
      </c>
      <c r="C147" s="148" t="s">
        <v>257</v>
      </c>
      <c r="D147" s="148" t="s">
        <v>104</v>
      </c>
      <c r="E147" s="148" t="s">
        <v>228</v>
      </c>
      <c r="F147" s="148">
        <v>300</v>
      </c>
      <c r="G147" s="148" t="s">
        <v>116</v>
      </c>
      <c r="H147" s="156" t="s">
        <v>481</v>
      </c>
      <c r="I147" s="148"/>
      <c r="J147" s="148" t="s">
        <v>169</v>
      </c>
      <c r="K147" s="148">
        <v>25</v>
      </c>
      <c r="L147" s="148"/>
    </row>
    <row r="148" spans="2:12" x14ac:dyDescent="0.35">
      <c r="B148" s="148" t="s">
        <v>389</v>
      </c>
      <c r="C148" s="148" t="s">
        <v>257</v>
      </c>
      <c r="D148" s="148" t="s">
        <v>104</v>
      </c>
      <c r="E148" s="148" t="s">
        <v>228</v>
      </c>
      <c r="F148" s="148">
        <v>300</v>
      </c>
      <c r="G148" s="148" t="s">
        <v>108</v>
      </c>
      <c r="H148" s="156" t="s">
        <v>481</v>
      </c>
      <c r="I148" s="148"/>
      <c r="J148" s="148" t="s">
        <v>169</v>
      </c>
      <c r="K148" s="148">
        <v>25</v>
      </c>
      <c r="L148" s="148"/>
    </row>
    <row r="149" spans="2:12" x14ac:dyDescent="0.35">
      <c r="B149" s="148" t="s">
        <v>389</v>
      </c>
      <c r="C149" s="148" t="s">
        <v>257</v>
      </c>
      <c r="D149" s="148" t="s">
        <v>183</v>
      </c>
      <c r="E149" s="148" t="s">
        <v>228</v>
      </c>
      <c r="F149" s="148">
        <v>400</v>
      </c>
      <c r="G149" s="148" t="s">
        <v>111</v>
      </c>
      <c r="H149" s="156" t="s">
        <v>481</v>
      </c>
      <c r="I149" s="148"/>
      <c r="J149" s="148" t="s">
        <v>169</v>
      </c>
      <c r="K149" s="148">
        <v>25</v>
      </c>
      <c r="L149" s="148"/>
    </row>
    <row r="150" spans="2:12" x14ac:dyDescent="0.35">
      <c r="B150" s="148" t="s">
        <v>384</v>
      </c>
      <c r="C150" s="148" t="s">
        <v>386</v>
      </c>
      <c r="D150" s="148" t="s">
        <v>183</v>
      </c>
      <c r="E150" s="148" t="s">
        <v>105</v>
      </c>
      <c r="F150" s="148">
        <v>6.67</v>
      </c>
      <c r="G150" s="148" t="s">
        <v>107</v>
      </c>
      <c r="H150" s="207">
        <v>44593</v>
      </c>
      <c r="I150" s="148">
        <v>3.43</v>
      </c>
      <c r="J150" s="148" t="s">
        <v>360</v>
      </c>
      <c r="K150" s="148">
        <v>25</v>
      </c>
      <c r="L150" s="148"/>
    </row>
    <row r="151" spans="2:12" ht="34.5" x14ac:dyDescent="0.35">
      <c r="B151" s="148" t="s">
        <v>467</v>
      </c>
      <c r="C151" s="148" t="s">
        <v>386</v>
      </c>
      <c r="D151" s="148" t="s">
        <v>183</v>
      </c>
      <c r="E151" s="148" t="s">
        <v>105</v>
      </c>
      <c r="F151" s="148">
        <v>150</v>
      </c>
      <c r="G151" s="148" t="s">
        <v>476</v>
      </c>
      <c r="H151" s="207">
        <v>44618</v>
      </c>
      <c r="I151" s="148" t="s">
        <v>495</v>
      </c>
      <c r="J151" s="148" t="s">
        <v>500</v>
      </c>
      <c r="K151" s="148">
        <v>10</v>
      </c>
      <c r="L151" s="148"/>
    </row>
    <row r="152" spans="2:12" x14ac:dyDescent="0.35">
      <c r="B152" s="148" t="s">
        <v>467</v>
      </c>
      <c r="C152" s="148" t="s">
        <v>526</v>
      </c>
      <c r="D152" s="148" t="s">
        <v>183</v>
      </c>
      <c r="E152" s="148" t="s">
        <v>105</v>
      </c>
      <c r="F152" s="148">
        <v>150</v>
      </c>
      <c r="G152" s="148" t="s">
        <v>476</v>
      </c>
      <c r="H152" s="207">
        <v>45016</v>
      </c>
      <c r="I152" s="148" t="s">
        <v>496</v>
      </c>
      <c r="J152" s="148" t="s">
        <v>501</v>
      </c>
      <c r="K152" s="148" t="s">
        <v>387</v>
      </c>
      <c r="L152" s="148"/>
    </row>
    <row r="153" spans="2:12" ht="34.5" x14ac:dyDescent="0.35">
      <c r="B153" s="148" t="s">
        <v>468</v>
      </c>
      <c r="C153" s="148" t="s">
        <v>383</v>
      </c>
      <c r="D153" s="148" t="s">
        <v>104</v>
      </c>
      <c r="E153" s="148" t="s">
        <v>228</v>
      </c>
      <c r="F153" s="148">
        <v>148.5</v>
      </c>
      <c r="G153" s="148" t="s">
        <v>477</v>
      </c>
      <c r="H153" s="207" t="s">
        <v>483</v>
      </c>
      <c r="I153" s="148" t="s">
        <v>497</v>
      </c>
      <c r="J153" s="148" t="s">
        <v>500</v>
      </c>
      <c r="K153" s="148">
        <v>10</v>
      </c>
      <c r="L153" s="148"/>
    </row>
    <row r="154" spans="2:12" x14ac:dyDescent="0.35">
      <c r="B154" s="148" t="s">
        <v>384</v>
      </c>
      <c r="C154" s="148" t="s">
        <v>386</v>
      </c>
      <c r="D154" s="148" t="s">
        <v>183</v>
      </c>
      <c r="E154" s="148" t="s">
        <v>105</v>
      </c>
      <c r="F154" s="148">
        <v>13.34</v>
      </c>
      <c r="G154" s="148" t="s">
        <v>107</v>
      </c>
      <c r="H154" s="206">
        <v>44681</v>
      </c>
      <c r="I154" s="148">
        <v>3.72</v>
      </c>
      <c r="J154" s="148" t="s">
        <v>502</v>
      </c>
      <c r="K154" s="148">
        <v>25</v>
      </c>
      <c r="L154" s="148"/>
    </row>
    <row r="155" spans="2:12" x14ac:dyDescent="0.35">
      <c r="B155" s="148" t="s">
        <v>545</v>
      </c>
      <c r="C155" s="148" t="s">
        <v>386</v>
      </c>
      <c r="D155" s="148" t="s">
        <v>183</v>
      </c>
      <c r="E155" s="148" t="s">
        <v>105</v>
      </c>
      <c r="F155" s="148">
        <v>6.67</v>
      </c>
      <c r="G155" s="148" t="s">
        <v>107</v>
      </c>
      <c r="H155" s="206">
        <v>44726</v>
      </c>
      <c r="I155" s="148">
        <v>3.55</v>
      </c>
      <c r="J155" s="148" t="s">
        <v>503</v>
      </c>
      <c r="K155" s="148">
        <v>25</v>
      </c>
      <c r="L155" s="148"/>
    </row>
    <row r="156" spans="2:12" x14ac:dyDescent="0.35">
      <c r="B156" s="148" t="s">
        <v>545</v>
      </c>
      <c r="C156" s="148" t="s">
        <v>386</v>
      </c>
      <c r="D156" s="148" t="s">
        <v>183</v>
      </c>
      <c r="E156" s="148" t="s">
        <v>105</v>
      </c>
      <c r="F156" s="148">
        <v>1.665</v>
      </c>
      <c r="G156" s="148" t="s">
        <v>107</v>
      </c>
      <c r="H156" s="206">
        <v>44757</v>
      </c>
      <c r="I156" s="148">
        <v>3.61</v>
      </c>
      <c r="J156" s="148" t="s">
        <v>503</v>
      </c>
      <c r="K156" s="148">
        <v>25</v>
      </c>
      <c r="L156" s="148"/>
    </row>
    <row r="157" spans="2:12" x14ac:dyDescent="0.35">
      <c r="B157" s="148" t="s">
        <v>545</v>
      </c>
      <c r="C157" s="148" t="s">
        <v>386</v>
      </c>
      <c r="D157" s="148" t="s">
        <v>183</v>
      </c>
      <c r="E157" s="148" t="s">
        <v>105</v>
      </c>
      <c r="F157" s="148">
        <v>3.33</v>
      </c>
      <c r="G157" s="148" t="s">
        <v>107</v>
      </c>
      <c r="H157" s="206">
        <v>44757</v>
      </c>
      <c r="I157" s="148">
        <v>3.61</v>
      </c>
      <c r="J157" s="148" t="s">
        <v>504</v>
      </c>
      <c r="K157" s="148">
        <v>25</v>
      </c>
      <c r="L157" s="148"/>
    </row>
    <row r="158" spans="2:12" x14ac:dyDescent="0.35">
      <c r="B158" s="148" t="s">
        <v>385</v>
      </c>
      <c r="C158" s="148" t="s">
        <v>386</v>
      </c>
      <c r="D158" s="148" t="s">
        <v>183</v>
      </c>
      <c r="E158" s="148" t="s">
        <v>228</v>
      </c>
      <c r="F158" s="148">
        <v>16.68</v>
      </c>
      <c r="G158" s="148" t="s">
        <v>107</v>
      </c>
      <c r="H158" s="207" t="s">
        <v>484</v>
      </c>
      <c r="I158" s="148">
        <v>3.43</v>
      </c>
      <c r="J158" s="148" t="s">
        <v>360</v>
      </c>
      <c r="K158" s="148">
        <v>25</v>
      </c>
      <c r="L158" s="148"/>
    </row>
    <row r="159" spans="2:12" x14ac:dyDescent="0.35">
      <c r="B159" s="148" t="s">
        <v>385</v>
      </c>
      <c r="C159" s="148" t="s">
        <v>386</v>
      </c>
      <c r="D159" s="148" t="s">
        <v>183</v>
      </c>
      <c r="E159" s="148" t="s">
        <v>228</v>
      </c>
      <c r="F159" s="148">
        <v>6.67</v>
      </c>
      <c r="G159" s="148" t="s">
        <v>107</v>
      </c>
      <c r="H159" s="207" t="s">
        <v>484</v>
      </c>
      <c r="I159" s="148">
        <v>3.67</v>
      </c>
      <c r="J159" s="148" t="s">
        <v>505</v>
      </c>
      <c r="K159" s="148">
        <v>25</v>
      </c>
      <c r="L159" s="148"/>
    </row>
    <row r="160" spans="2:12" ht="23" x14ac:dyDescent="0.35">
      <c r="B160" s="148" t="s">
        <v>385</v>
      </c>
      <c r="C160" s="148" t="s">
        <v>386</v>
      </c>
      <c r="D160" s="148" t="s">
        <v>183</v>
      </c>
      <c r="E160" s="148" t="s">
        <v>228</v>
      </c>
      <c r="F160" s="148">
        <v>18.34</v>
      </c>
      <c r="G160" s="148" t="s">
        <v>107</v>
      </c>
      <c r="H160" s="207" t="s">
        <v>484</v>
      </c>
      <c r="I160" s="148">
        <v>3.7</v>
      </c>
      <c r="J160" s="148" t="s">
        <v>506</v>
      </c>
      <c r="K160" s="148">
        <v>25</v>
      </c>
      <c r="L160" s="148"/>
    </row>
    <row r="161" spans="2:12" x14ac:dyDescent="0.35">
      <c r="B161" s="148" t="s">
        <v>385</v>
      </c>
      <c r="C161" s="148" t="s">
        <v>386</v>
      </c>
      <c r="D161" s="148" t="s">
        <v>183</v>
      </c>
      <c r="E161" s="148" t="s">
        <v>105</v>
      </c>
      <c r="F161" s="148">
        <f>1.67+1.51</f>
        <v>3.1799999999999997</v>
      </c>
      <c r="G161" s="148" t="s">
        <v>107</v>
      </c>
      <c r="H161" s="207">
        <v>44989</v>
      </c>
      <c r="I161" s="148">
        <v>3.72</v>
      </c>
      <c r="J161" s="148" t="s">
        <v>502</v>
      </c>
      <c r="K161" s="148">
        <v>25</v>
      </c>
      <c r="L161" s="148"/>
    </row>
    <row r="162" spans="2:12" x14ac:dyDescent="0.35">
      <c r="B162" s="148" t="s">
        <v>385</v>
      </c>
      <c r="C162" s="148" t="s">
        <v>386</v>
      </c>
      <c r="D162" s="148" t="s">
        <v>183</v>
      </c>
      <c r="E162" s="148" t="s">
        <v>105</v>
      </c>
      <c r="F162" s="148">
        <v>1.82</v>
      </c>
      <c r="G162" s="148" t="s">
        <v>107</v>
      </c>
      <c r="H162" s="207">
        <v>44989</v>
      </c>
      <c r="I162" s="148">
        <v>3.95</v>
      </c>
      <c r="J162" s="148" t="s">
        <v>507</v>
      </c>
      <c r="K162" s="148">
        <v>25</v>
      </c>
      <c r="L162" s="148"/>
    </row>
    <row r="163" spans="2:12" x14ac:dyDescent="0.35">
      <c r="B163" s="148" t="s">
        <v>385</v>
      </c>
      <c r="C163" s="148" t="s">
        <v>386</v>
      </c>
      <c r="D163" s="148" t="s">
        <v>183</v>
      </c>
      <c r="E163" s="148" t="s">
        <v>228</v>
      </c>
      <c r="F163" s="148">
        <v>5</v>
      </c>
      <c r="G163" s="148" t="s">
        <v>107</v>
      </c>
      <c r="H163" s="207" t="s">
        <v>484</v>
      </c>
      <c r="I163" s="148">
        <v>3.6</v>
      </c>
      <c r="J163" s="148" t="s">
        <v>508</v>
      </c>
      <c r="K163" s="148"/>
      <c r="L163" s="148"/>
    </row>
    <row r="164" spans="2:12" x14ac:dyDescent="0.35">
      <c r="B164" s="148" t="s">
        <v>385</v>
      </c>
      <c r="C164" s="148" t="s">
        <v>386</v>
      </c>
      <c r="D164" s="148" t="s">
        <v>183</v>
      </c>
      <c r="E164" s="148" t="s">
        <v>228</v>
      </c>
      <c r="F164" s="148">
        <v>6.67</v>
      </c>
      <c r="G164" s="148" t="s">
        <v>107</v>
      </c>
      <c r="H164" s="207" t="s">
        <v>484</v>
      </c>
      <c r="I164" s="148">
        <v>3.69</v>
      </c>
      <c r="J164" s="148" t="s">
        <v>509</v>
      </c>
      <c r="K164" s="148">
        <v>25</v>
      </c>
      <c r="L164" s="148"/>
    </row>
    <row r="165" spans="2:12" x14ac:dyDescent="0.35">
      <c r="B165" s="148" t="s">
        <v>385</v>
      </c>
      <c r="C165" s="148" t="s">
        <v>386</v>
      </c>
      <c r="D165" s="148" t="s">
        <v>183</v>
      </c>
      <c r="E165" s="148" t="s">
        <v>228</v>
      </c>
      <c r="F165" s="148">
        <v>10</v>
      </c>
      <c r="G165" s="148" t="s">
        <v>107</v>
      </c>
      <c r="H165" s="207" t="str">
        <f>H164</f>
        <v>Q1 FY24</v>
      </c>
      <c r="I165" s="148">
        <v>3.7</v>
      </c>
      <c r="J165" s="148" t="s">
        <v>510</v>
      </c>
      <c r="K165" s="148">
        <v>25</v>
      </c>
      <c r="L165" s="148"/>
    </row>
    <row r="166" spans="2:12" x14ac:dyDescent="0.35">
      <c r="B166" s="148" t="s">
        <v>546</v>
      </c>
      <c r="C166" s="148" t="s">
        <v>386</v>
      </c>
      <c r="D166" s="148" t="s">
        <v>183</v>
      </c>
      <c r="E166" s="148" t="s">
        <v>228</v>
      </c>
      <c r="F166" s="148">
        <v>15.01</v>
      </c>
      <c r="G166" s="148" t="s">
        <v>107</v>
      </c>
      <c r="H166" s="207" t="s">
        <v>484</v>
      </c>
      <c r="I166" s="148">
        <v>3.62</v>
      </c>
      <c r="J166" s="148" t="s">
        <v>511</v>
      </c>
      <c r="K166" s="148">
        <v>25</v>
      </c>
      <c r="L166" s="148"/>
    </row>
    <row r="167" spans="2:12" x14ac:dyDescent="0.35">
      <c r="B167" s="148" t="s">
        <v>546</v>
      </c>
      <c r="C167" s="148" t="s">
        <v>386</v>
      </c>
      <c r="D167" s="148" t="s">
        <v>183</v>
      </c>
      <c r="E167" s="148" t="s">
        <v>228</v>
      </c>
      <c r="F167" s="148">
        <v>23.8</v>
      </c>
      <c r="G167" s="148" t="s">
        <v>107</v>
      </c>
      <c r="H167" s="207" t="s">
        <v>484</v>
      </c>
      <c r="I167" s="148">
        <v>3.58</v>
      </c>
      <c r="J167" s="148" t="s">
        <v>512</v>
      </c>
      <c r="K167" s="148">
        <v>25</v>
      </c>
      <c r="L167" s="148"/>
    </row>
    <row r="168" spans="2:12" ht="23" x14ac:dyDescent="0.35">
      <c r="B168" s="148" t="s">
        <v>546</v>
      </c>
      <c r="C168" s="148" t="s">
        <v>386</v>
      </c>
      <c r="D168" s="148" t="s">
        <v>183</v>
      </c>
      <c r="E168" s="148" t="s">
        <v>228</v>
      </c>
      <c r="F168" s="148">
        <v>15.01</v>
      </c>
      <c r="G168" s="148" t="s">
        <v>107</v>
      </c>
      <c r="H168" s="207" t="s">
        <v>484</v>
      </c>
      <c r="I168" s="148">
        <v>3.83</v>
      </c>
      <c r="J168" s="148" t="s">
        <v>513</v>
      </c>
      <c r="K168" s="148">
        <v>20</v>
      </c>
      <c r="L168" s="148"/>
    </row>
    <row r="169" spans="2:12" x14ac:dyDescent="0.35">
      <c r="B169" s="148" t="s">
        <v>546</v>
      </c>
      <c r="C169" s="148" t="s">
        <v>386</v>
      </c>
      <c r="D169" s="148" t="s">
        <v>183</v>
      </c>
      <c r="E169" s="148" t="s">
        <v>228</v>
      </c>
      <c r="F169" s="148">
        <v>15</v>
      </c>
      <c r="G169" s="148" t="s">
        <v>107</v>
      </c>
      <c r="H169" s="207" t="s">
        <v>484</v>
      </c>
      <c r="I169" s="148">
        <v>3.66</v>
      </c>
      <c r="J169" s="148" t="s">
        <v>514</v>
      </c>
      <c r="K169" s="148">
        <v>25</v>
      </c>
      <c r="L169" s="148"/>
    </row>
    <row r="170" spans="2:12" x14ac:dyDescent="0.35">
      <c r="B170" s="148" t="s">
        <v>547</v>
      </c>
      <c r="C170" s="148" t="s">
        <v>386</v>
      </c>
      <c r="D170" s="148" t="s">
        <v>183</v>
      </c>
      <c r="E170" s="148" t="s">
        <v>228</v>
      </c>
      <c r="F170" s="148">
        <v>35</v>
      </c>
      <c r="G170" s="148" t="s">
        <v>107</v>
      </c>
      <c r="H170" s="207" t="s">
        <v>484</v>
      </c>
      <c r="I170" s="148">
        <v>3.55</v>
      </c>
      <c r="J170" s="148" t="s">
        <v>514</v>
      </c>
      <c r="K170" s="148">
        <v>25</v>
      </c>
      <c r="L170" s="148"/>
    </row>
    <row r="171" spans="2:12" ht="34.5" x14ac:dyDescent="0.35">
      <c r="B171" s="148" t="s">
        <v>548</v>
      </c>
      <c r="C171" s="148" t="s">
        <v>386</v>
      </c>
      <c r="D171" s="148" t="s">
        <v>183</v>
      </c>
      <c r="E171" s="148" t="s">
        <v>228</v>
      </c>
      <c r="F171" s="148">
        <v>33</v>
      </c>
      <c r="G171" s="148" t="s">
        <v>116</v>
      </c>
      <c r="H171" s="207" t="s">
        <v>484</v>
      </c>
      <c r="I171" s="148">
        <v>3.08</v>
      </c>
      <c r="J171" s="148" t="s">
        <v>515</v>
      </c>
      <c r="K171" s="148">
        <v>25</v>
      </c>
      <c r="L171" s="148"/>
    </row>
    <row r="172" spans="2:12" ht="23" x14ac:dyDescent="0.35">
      <c r="B172" s="148" t="s">
        <v>548</v>
      </c>
      <c r="C172" s="148" t="s">
        <v>386</v>
      </c>
      <c r="D172" s="148" t="s">
        <v>183</v>
      </c>
      <c r="E172" s="148" t="s">
        <v>228</v>
      </c>
      <c r="F172" s="148">
        <v>14</v>
      </c>
      <c r="G172" s="148" t="s">
        <v>116</v>
      </c>
      <c r="H172" s="207" t="s">
        <v>484</v>
      </c>
      <c r="I172" s="148">
        <v>3.4</v>
      </c>
      <c r="J172" s="148" t="s">
        <v>516</v>
      </c>
      <c r="K172" s="148">
        <v>25</v>
      </c>
      <c r="L172" s="148"/>
    </row>
    <row r="173" spans="2:12" ht="23" x14ac:dyDescent="0.35">
      <c r="B173" s="148" t="s">
        <v>549</v>
      </c>
      <c r="C173" s="148" t="s">
        <v>386</v>
      </c>
      <c r="D173" s="148" t="s">
        <v>183</v>
      </c>
      <c r="E173" s="148" t="s">
        <v>228</v>
      </c>
      <c r="F173" s="148">
        <v>100</v>
      </c>
      <c r="G173" s="148" t="s">
        <v>477</v>
      </c>
      <c r="H173" s="207">
        <v>45473</v>
      </c>
      <c r="I173" s="148">
        <v>3.23</v>
      </c>
      <c r="J173" s="148" t="s">
        <v>517</v>
      </c>
      <c r="K173" s="148">
        <v>25</v>
      </c>
      <c r="L173" s="148"/>
    </row>
    <row r="174" spans="2:12" ht="23" x14ac:dyDescent="0.35">
      <c r="B174" s="148" t="s">
        <v>549</v>
      </c>
      <c r="C174" s="148" t="s">
        <v>386</v>
      </c>
      <c r="D174" s="148" t="s">
        <v>183</v>
      </c>
      <c r="E174" s="148" t="s">
        <v>228</v>
      </c>
      <c r="F174" s="148">
        <v>10.92</v>
      </c>
      <c r="G174" s="148" t="s">
        <v>477</v>
      </c>
      <c r="H174" s="207">
        <v>45657</v>
      </c>
      <c r="I174" s="148" t="s">
        <v>498</v>
      </c>
      <c r="J174" s="148" t="s">
        <v>518</v>
      </c>
      <c r="K174" s="148">
        <v>25</v>
      </c>
      <c r="L174" s="148"/>
    </row>
    <row r="175" spans="2:12" x14ac:dyDescent="0.35">
      <c r="B175" s="148" t="s">
        <v>550</v>
      </c>
      <c r="C175" s="148" t="s">
        <v>386</v>
      </c>
      <c r="D175" s="148" t="s">
        <v>183</v>
      </c>
      <c r="E175" s="148" t="s">
        <v>228</v>
      </c>
      <c r="F175" s="148">
        <v>10</v>
      </c>
      <c r="G175" s="148" t="s">
        <v>254</v>
      </c>
      <c r="H175" s="207" t="s">
        <v>485</v>
      </c>
      <c r="I175" s="148">
        <v>3.81</v>
      </c>
      <c r="J175" s="148" t="s">
        <v>519</v>
      </c>
      <c r="K175" s="148">
        <v>25</v>
      </c>
      <c r="L175" s="148"/>
    </row>
    <row r="176" spans="2:12" x14ac:dyDescent="0.35">
      <c r="B176" s="148" t="s">
        <v>363</v>
      </c>
      <c r="C176" s="148" t="s">
        <v>386</v>
      </c>
      <c r="D176" s="148" t="s">
        <v>183</v>
      </c>
      <c r="E176" s="148" t="s">
        <v>105</v>
      </c>
      <c r="F176" s="148">
        <v>20</v>
      </c>
      <c r="G176" s="148" t="s">
        <v>108</v>
      </c>
      <c r="H176" s="207">
        <v>44540</v>
      </c>
      <c r="I176" s="148">
        <v>3.37</v>
      </c>
      <c r="J176" s="148" t="s">
        <v>365</v>
      </c>
      <c r="K176" s="148">
        <v>25</v>
      </c>
      <c r="L176" s="148"/>
    </row>
    <row r="177" spans="2:12" x14ac:dyDescent="0.35">
      <c r="B177" s="148" t="s">
        <v>363</v>
      </c>
      <c r="C177" s="148" t="s">
        <v>386</v>
      </c>
      <c r="D177" s="148" t="s">
        <v>183</v>
      </c>
      <c r="E177" s="148" t="s">
        <v>105</v>
      </c>
      <c r="F177" s="148">
        <v>5</v>
      </c>
      <c r="G177" s="148" t="s">
        <v>108</v>
      </c>
      <c r="H177" s="207">
        <v>44651</v>
      </c>
      <c r="I177" s="148">
        <v>3.67</v>
      </c>
      <c r="J177" s="148" t="s">
        <v>520</v>
      </c>
      <c r="K177" s="148">
        <v>25</v>
      </c>
      <c r="L177" s="148"/>
    </row>
    <row r="178" spans="2:12" x14ac:dyDescent="0.35">
      <c r="B178" s="148" t="s">
        <v>364</v>
      </c>
      <c r="C178" s="148" t="s">
        <v>386</v>
      </c>
      <c r="D178" s="148" t="s">
        <v>183</v>
      </c>
      <c r="E178" s="148" t="s">
        <v>105</v>
      </c>
      <c r="F178" s="148">
        <v>43</v>
      </c>
      <c r="G178" s="148" t="s">
        <v>108</v>
      </c>
      <c r="H178" s="207">
        <v>44651</v>
      </c>
      <c r="I178" s="148">
        <v>2.81</v>
      </c>
      <c r="J178" s="148" t="s">
        <v>366</v>
      </c>
      <c r="K178" s="148">
        <v>25</v>
      </c>
      <c r="L178" s="148"/>
    </row>
    <row r="179" spans="2:12" x14ac:dyDescent="0.35">
      <c r="B179" s="148" t="s">
        <v>364</v>
      </c>
      <c r="C179" s="148" t="s">
        <v>386</v>
      </c>
      <c r="D179" s="148" t="s">
        <v>183</v>
      </c>
      <c r="E179" s="148" t="s">
        <v>105</v>
      </c>
      <c r="F179" s="148">
        <v>7</v>
      </c>
      <c r="G179" s="148" t="s">
        <v>108</v>
      </c>
      <c r="H179" s="207">
        <v>44651</v>
      </c>
      <c r="I179" s="148">
        <v>3.37</v>
      </c>
      <c r="J179" s="148" t="s">
        <v>521</v>
      </c>
      <c r="K179" s="148">
        <v>25</v>
      </c>
      <c r="L179" s="148"/>
    </row>
    <row r="180" spans="2:12" x14ac:dyDescent="0.35">
      <c r="B180" s="148" t="s">
        <v>469</v>
      </c>
      <c r="C180" s="148" t="s">
        <v>386</v>
      </c>
      <c r="D180" s="148" t="s">
        <v>183</v>
      </c>
      <c r="E180" s="148" t="s">
        <v>105</v>
      </c>
      <c r="F180" s="148">
        <f>10+5.5</f>
        <v>15.5</v>
      </c>
      <c r="G180" s="148" t="s">
        <v>108</v>
      </c>
      <c r="H180" s="206">
        <v>44912</v>
      </c>
      <c r="I180" s="148">
        <v>3.06</v>
      </c>
      <c r="J180" s="148" t="s">
        <v>503</v>
      </c>
      <c r="K180" s="148">
        <v>25</v>
      </c>
      <c r="L180" s="148"/>
    </row>
    <row r="181" spans="2:12" x14ac:dyDescent="0.35">
      <c r="B181" s="148" t="s">
        <v>469</v>
      </c>
      <c r="C181" s="148" t="s">
        <v>386</v>
      </c>
      <c r="D181" s="148" t="s">
        <v>183</v>
      </c>
      <c r="E181" s="148" t="s">
        <v>105</v>
      </c>
      <c r="F181" s="148">
        <v>16.5</v>
      </c>
      <c r="G181" s="148" t="s">
        <v>108</v>
      </c>
      <c r="H181" s="206">
        <v>44912</v>
      </c>
      <c r="I181" s="148">
        <v>3.67</v>
      </c>
      <c r="J181" s="148" t="s">
        <v>522</v>
      </c>
      <c r="K181" s="148">
        <v>25</v>
      </c>
      <c r="L181" s="148"/>
    </row>
    <row r="182" spans="2:12" x14ac:dyDescent="0.35">
      <c r="B182" s="148" t="s">
        <v>470</v>
      </c>
      <c r="C182" s="148" t="s">
        <v>386</v>
      </c>
      <c r="D182" s="148" t="s">
        <v>183</v>
      </c>
      <c r="E182" s="148" t="s">
        <v>105</v>
      </c>
      <c r="F182" s="148">
        <v>15</v>
      </c>
      <c r="G182" s="148" t="s">
        <v>108</v>
      </c>
      <c r="H182" s="206" t="s">
        <v>486</v>
      </c>
      <c r="I182" s="148">
        <v>3.67</v>
      </c>
      <c r="J182" s="148" t="s">
        <v>522</v>
      </c>
      <c r="K182" s="148">
        <v>25</v>
      </c>
      <c r="L182" s="148"/>
    </row>
    <row r="183" spans="2:12" x14ac:dyDescent="0.35">
      <c r="B183" s="148" t="s">
        <v>471</v>
      </c>
      <c r="C183" s="148" t="s">
        <v>386</v>
      </c>
      <c r="D183" s="148" t="s">
        <v>183</v>
      </c>
      <c r="E183" s="148" t="s">
        <v>228</v>
      </c>
      <c r="F183" s="148">
        <v>210</v>
      </c>
      <c r="G183" s="148" t="s">
        <v>476</v>
      </c>
      <c r="H183" s="206" t="s">
        <v>481</v>
      </c>
      <c r="I183" s="148">
        <v>3.16</v>
      </c>
      <c r="J183" s="148" t="s">
        <v>523</v>
      </c>
      <c r="K183" s="148">
        <v>20</v>
      </c>
      <c r="L183" s="148"/>
    </row>
    <row r="184" spans="2:12" ht="23" x14ac:dyDescent="0.35">
      <c r="B184" s="148" t="s">
        <v>469</v>
      </c>
      <c r="C184" s="148" t="s">
        <v>386</v>
      </c>
      <c r="D184" s="148" t="s">
        <v>183</v>
      </c>
      <c r="E184" s="148" t="s">
        <v>228</v>
      </c>
      <c r="F184" s="148">
        <v>18</v>
      </c>
      <c r="G184" s="148" t="s">
        <v>108</v>
      </c>
      <c r="H184" s="206" t="s">
        <v>482</v>
      </c>
      <c r="I184" s="148">
        <v>3.58</v>
      </c>
      <c r="J184" s="148" t="s">
        <v>524</v>
      </c>
      <c r="K184" s="148">
        <v>25</v>
      </c>
      <c r="L184" s="148"/>
    </row>
    <row r="185" spans="2:12" ht="23" x14ac:dyDescent="0.35">
      <c r="B185" s="148" t="s">
        <v>470</v>
      </c>
      <c r="C185" s="148" t="s">
        <v>386</v>
      </c>
      <c r="D185" s="148" t="s">
        <v>183</v>
      </c>
      <c r="E185" s="148" t="s">
        <v>228</v>
      </c>
      <c r="F185" s="148">
        <v>8.34</v>
      </c>
      <c r="G185" s="148" t="s">
        <v>108</v>
      </c>
      <c r="H185" s="206" t="s">
        <v>482</v>
      </c>
      <c r="I185" s="148">
        <v>3.58</v>
      </c>
      <c r="J185" s="148" t="s">
        <v>524</v>
      </c>
      <c r="K185" s="148">
        <v>25</v>
      </c>
      <c r="L185" s="148"/>
    </row>
    <row r="186" spans="2:12" ht="23" x14ac:dyDescent="0.35">
      <c r="B186" s="148" t="s">
        <v>472</v>
      </c>
      <c r="C186" s="148" t="s">
        <v>386</v>
      </c>
      <c r="D186" s="148" t="s">
        <v>183</v>
      </c>
      <c r="E186" s="148" t="s">
        <v>228</v>
      </c>
      <c r="F186" s="148">
        <v>45</v>
      </c>
      <c r="G186" s="148" t="s">
        <v>108</v>
      </c>
      <c r="H186" s="206" t="s">
        <v>482</v>
      </c>
      <c r="I186" s="148">
        <v>3.53</v>
      </c>
      <c r="J186" s="148" t="s">
        <v>524</v>
      </c>
      <c r="K186" s="148">
        <v>25</v>
      </c>
      <c r="L186" s="148"/>
    </row>
    <row r="187" spans="2:12" x14ac:dyDescent="0.35">
      <c r="B187" s="148" t="s">
        <v>384</v>
      </c>
      <c r="C187" s="148" t="s">
        <v>383</v>
      </c>
      <c r="D187" s="148" t="s">
        <v>104</v>
      </c>
      <c r="E187" s="148" t="s">
        <v>105</v>
      </c>
      <c r="F187" s="148">
        <v>17.600000000000001</v>
      </c>
      <c r="G187" s="148" t="s">
        <v>107</v>
      </c>
      <c r="H187" s="207">
        <v>44593</v>
      </c>
      <c r="I187" s="148">
        <v>3.43</v>
      </c>
      <c r="J187" s="148" t="s">
        <v>360</v>
      </c>
      <c r="K187" s="148">
        <v>25</v>
      </c>
      <c r="L187" s="148"/>
    </row>
    <row r="188" spans="2:12" x14ac:dyDescent="0.35">
      <c r="B188" s="148" t="s">
        <v>384</v>
      </c>
      <c r="C188" s="148" t="s">
        <v>383</v>
      </c>
      <c r="D188" s="148" t="s">
        <v>104</v>
      </c>
      <c r="E188" s="148" t="s">
        <v>105</v>
      </c>
      <c r="F188" s="148">
        <v>17.600000000000001</v>
      </c>
      <c r="G188" s="148" t="s">
        <v>107</v>
      </c>
      <c r="H188" s="206">
        <v>44681</v>
      </c>
      <c r="I188" s="148">
        <v>3.72</v>
      </c>
      <c r="J188" s="148" t="s">
        <v>502</v>
      </c>
      <c r="K188" s="148">
        <v>25</v>
      </c>
      <c r="L188" s="148"/>
    </row>
    <row r="189" spans="2:12" x14ac:dyDescent="0.35">
      <c r="B189" s="148" t="s">
        <v>545</v>
      </c>
      <c r="C189" s="148" t="s">
        <v>383</v>
      </c>
      <c r="D189" s="148" t="s">
        <v>104</v>
      </c>
      <c r="E189" s="148" t="s">
        <v>105</v>
      </c>
      <c r="F189" s="148">
        <v>8.8000000000000007</v>
      </c>
      <c r="G189" s="148" t="s">
        <v>107</v>
      </c>
      <c r="H189" s="206">
        <v>44726</v>
      </c>
      <c r="I189" s="148">
        <v>3.55</v>
      </c>
      <c r="J189" s="148" t="s">
        <v>503</v>
      </c>
      <c r="K189" s="148">
        <v>25</v>
      </c>
      <c r="L189" s="148"/>
    </row>
    <row r="190" spans="2:12" x14ac:dyDescent="0.35">
      <c r="B190" s="148" t="s">
        <v>545</v>
      </c>
      <c r="C190" s="148" t="s">
        <v>383</v>
      </c>
      <c r="D190" s="148" t="s">
        <v>104</v>
      </c>
      <c r="E190" s="148" t="s">
        <v>105</v>
      </c>
      <c r="F190" s="148">
        <f>F191/2</f>
        <v>2.2000000000000002</v>
      </c>
      <c r="G190" s="148" t="s">
        <v>107</v>
      </c>
      <c r="H190" s="206">
        <v>44757</v>
      </c>
      <c r="I190" s="148">
        <v>3.61</v>
      </c>
      <c r="J190" s="148" t="s">
        <v>503</v>
      </c>
      <c r="K190" s="148">
        <v>25</v>
      </c>
      <c r="L190" s="148"/>
    </row>
    <row r="191" spans="2:12" x14ac:dyDescent="0.35">
      <c r="B191" s="148" t="s">
        <v>545</v>
      </c>
      <c r="C191" s="148" t="s">
        <v>383</v>
      </c>
      <c r="D191" s="148" t="s">
        <v>104</v>
      </c>
      <c r="E191" s="148" t="s">
        <v>105</v>
      </c>
      <c r="F191" s="148">
        <v>4.4000000000000004</v>
      </c>
      <c r="G191" s="148" t="s">
        <v>107</v>
      </c>
      <c r="H191" s="206">
        <v>44757</v>
      </c>
      <c r="I191" s="148">
        <v>3.61</v>
      </c>
      <c r="J191" s="148" t="s">
        <v>504</v>
      </c>
      <c r="K191" s="148">
        <v>25</v>
      </c>
      <c r="L191" s="148"/>
    </row>
    <row r="192" spans="2:12" x14ac:dyDescent="0.35">
      <c r="B192" s="148" t="s">
        <v>385</v>
      </c>
      <c r="C192" s="148" t="s">
        <v>383</v>
      </c>
      <c r="D192" s="148" t="s">
        <v>104</v>
      </c>
      <c r="E192" s="148" t="s">
        <v>228</v>
      </c>
      <c r="F192" s="148">
        <v>11</v>
      </c>
      <c r="G192" s="148" t="s">
        <v>107</v>
      </c>
      <c r="H192" s="207" t="s">
        <v>484</v>
      </c>
      <c r="I192" s="148">
        <v>3.43</v>
      </c>
      <c r="J192" s="148" t="s">
        <v>360</v>
      </c>
      <c r="K192" s="148">
        <v>25</v>
      </c>
      <c r="L192" s="148"/>
    </row>
    <row r="193" spans="2:12" x14ac:dyDescent="0.35">
      <c r="B193" s="148" t="s">
        <v>385</v>
      </c>
      <c r="C193" s="148" t="s">
        <v>383</v>
      </c>
      <c r="D193" s="148" t="s">
        <v>104</v>
      </c>
      <c r="E193" s="148" t="s">
        <v>228</v>
      </c>
      <c r="F193" s="148">
        <v>6.6</v>
      </c>
      <c r="G193" s="148" t="s">
        <v>107</v>
      </c>
      <c r="H193" s="207" t="s">
        <v>484</v>
      </c>
      <c r="I193" s="148">
        <v>3.67</v>
      </c>
      <c r="J193" s="148" t="s">
        <v>505</v>
      </c>
      <c r="K193" s="148">
        <v>25</v>
      </c>
      <c r="L193" s="148"/>
    </row>
    <row r="194" spans="2:12" ht="23" x14ac:dyDescent="0.35">
      <c r="B194" s="148" t="s">
        <v>385</v>
      </c>
      <c r="C194" s="148" t="s">
        <v>383</v>
      </c>
      <c r="D194" s="148" t="s">
        <v>104</v>
      </c>
      <c r="E194" s="148" t="s">
        <v>228</v>
      </c>
      <c r="F194" s="148">
        <v>17.600000000000001</v>
      </c>
      <c r="G194" s="148" t="s">
        <v>107</v>
      </c>
      <c r="H194" s="207" t="s">
        <v>484</v>
      </c>
      <c r="I194" s="148">
        <v>3.7</v>
      </c>
      <c r="J194" s="148" t="s">
        <v>506</v>
      </c>
      <c r="K194" s="148">
        <v>25</v>
      </c>
      <c r="L194" s="148"/>
    </row>
    <row r="195" spans="2:12" x14ac:dyDescent="0.35">
      <c r="B195" s="148" t="s">
        <v>385</v>
      </c>
      <c r="C195" s="148" t="s">
        <v>383</v>
      </c>
      <c r="D195" s="148" t="s">
        <v>104</v>
      </c>
      <c r="E195" s="148" t="s">
        <v>105</v>
      </c>
      <c r="F195" s="148">
        <f>2.2+2.4</f>
        <v>4.5999999999999996</v>
      </c>
      <c r="G195" s="148" t="s">
        <v>107</v>
      </c>
      <c r="H195" s="207">
        <v>44989</v>
      </c>
      <c r="I195" s="148">
        <v>3.72</v>
      </c>
      <c r="J195" s="148" t="s">
        <v>502</v>
      </c>
      <c r="K195" s="148">
        <v>25</v>
      </c>
      <c r="L195" s="148"/>
    </row>
    <row r="196" spans="2:12" x14ac:dyDescent="0.35">
      <c r="B196" s="148" t="s">
        <v>385</v>
      </c>
      <c r="C196" s="148" t="s">
        <v>383</v>
      </c>
      <c r="D196" s="148" t="s">
        <v>104</v>
      </c>
      <c r="E196" s="148" t="s">
        <v>105</v>
      </c>
      <c r="F196" s="148">
        <v>2</v>
      </c>
      <c r="G196" s="148" t="s">
        <v>107</v>
      </c>
      <c r="H196" s="207">
        <v>44989</v>
      </c>
      <c r="I196" s="148">
        <v>3.95</v>
      </c>
      <c r="J196" s="148" t="s">
        <v>507</v>
      </c>
      <c r="K196" s="148">
        <v>25</v>
      </c>
      <c r="L196" s="148"/>
    </row>
    <row r="197" spans="2:12" x14ac:dyDescent="0.35">
      <c r="B197" s="148" t="s">
        <v>385</v>
      </c>
      <c r="C197" s="148" t="s">
        <v>383</v>
      </c>
      <c r="D197" s="148" t="s">
        <v>104</v>
      </c>
      <c r="E197" s="148" t="s">
        <v>228</v>
      </c>
      <c r="F197" s="148">
        <v>4.4000000000000004</v>
      </c>
      <c r="G197" s="148" t="s">
        <v>107</v>
      </c>
      <c r="H197" s="207" t="s">
        <v>484</v>
      </c>
      <c r="I197" s="148">
        <v>3.6</v>
      </c>
      <c r="J197" s="148" t="s">
        <v>508</v>
      </c>
      <c r="K197" s="148"/>
      <c r="L197" s="148"/>
    </row>
    <row r="198" spans="2:12" x14ac:dyDescent="0.35">
      <c r="B198" s="148" t="s">
        <v>385</v>
      </c>
      <c r="C198" s="148" t="s">
        <v>383</v>
      </c>
      <c r="D198" s="148" t="s">
        <v>104</v>
      </c>
      <c r="E198" s="148" t="s">
        <v>228</v>
      </c>
      <c r="F198" s="148">
        <v>6.6</v>
      </c>
      <c r="G198" s="148" t="s">
        <v>107</v>
      </c>
      <c r="H198" s="207" t="s">
        <v>484</v>
      </c>
      <c r="I198" s="148">
        <v>3.69</v>
      </c>
      <c r="J198" s="148" t="s">
        <v>509</v>
      </c>
      <c r="K198" s="148">
        <v>25</v>
      </c>
      <c r="L198" s="148"/>
    </row>
    <row r="199" spans="2:12" x14ac:dyDescent="0.35">
      <c r="B199" s="148" t="s">
        <v>385</v>
      </c>
      <c r="C199" s="148" t="s">
        <v>383</v>
      </c>
      <c r="D199" s="148" t="s">
        <v>104</v>
      </c>
      <c r="E199" s="148" t="s">
        <v>228</v>
      </c>
      <c r="F199" s="148">
        <v>8.8000000000000007</v>
      </c>
      <c r="G199" s="148" t="s">
        <v>107</v>
      </c>
      <c r="H199" s="207" t="s">
        <v>484</v>
      </c>
      <c r="I199" s="148">
        <v>3.7</v>
      </c>
      <c r="J199" s="148" t="s">
        <v>510</v>
      </c>
      <c r="K199" s="148">
        <v>25</v>
      </c>
      <c r="L199" s="148"/>
    </row>
    <row r="200" spans="2:12" x14ac:dyDescent="0.35">
      <c r="B200" s="148" t="s">
        <v>546</v>
      </c>
      <c r="C200" s="148" t="s">
        <v>383</v>
      </c>
      <c r="D200" s="148" t="s">
        <v>104</v>
      </c>
      <c r="E200" s="148" t="s">
        <v>228</v>
      </c>
      <c r="F200" s="148">
        <v>15.4</v>
      </c>
      <c r="G200" s="148" t="s">
        <v>107</v>
      </c>
      <c r="H200" s="207" t="s">
        <v>484</v>
      </c>
      <c r="I200" s="148">
        <v>3.62</v>
      </c>
      <c r="J200" s="148" t="s">
        <v>511</v>
      </c>
      <c r="K200" s="148">
        <v>25</v>
      </c>
      <c r="L200" s="148"/>
    </row>
    <row r="201" spans="2:12" x14ac:dyDescent="0.35">
      <c r="B201" s="148" t="s">
        <v>546</v>
      </c>
      <c r="C201" s="148" t="s">
        <v>383</v>
      </c>
      <c r="D201" s="148" t="s">
        <v>104</v>
      </c>
      <c r="E201" s="148" t="s">
        <v>228</v>
      </c>
      <c r="F201" s="148">
        <v>23.1</v>
      </c>
      <c r="G201" s="148" t="s">
        <v>107</v>
      </c>
      <c r="H201" s="207" t="s">
        <v>484</v>
      </c>
      <c r="I201" s="148">
        <v>3.58</v>
      </c>
      <c r="J201" s="148" t="s">
        <v>512</v>
      </c>
      <c r="K201" s="148">
        <v>25</v>
      </c>
      <c r="L201" s="148"/>
    </row>
    <row r="202" spans="2:12" ht="23" x14ac:dyDescent="0.35">
      <c r="B202" s="148" t="s">
        <v>546</v>
      </c>
      <c r="C202" s="148" t="s">
        <v>383</v>
      </c>
      <c r="D202" s="148" t="s">
        <v>104</v>
      </c>
      <c r="E202" s="148" t="s">
        <v>228</v>
      </c>
      <c r="F202" s="148">
        <v>15.4</v>
      </c>
      <c r="G202" s="148" t="s">
        <v>107</v>
      </c>
      <c r="H202" s="207" t="s">
        <v>487</v>
      </c>
      <c r="I202" s="148">
        <v>3.83</v>
      </c>
      <c r="J202" s="148" t="s">
        <v>513</v>
      </c>
      <c r="K202" s="148">
        <v>20</v>
      </c>
      <c r="L202" s="148"/>
    </row>
    <row r="203" spans="2:12" x14ac:dyDescent="0.35">
      <c r="B203" s="148" t="s">
        <v>546</v>
      </c>
      <c r="C203" s="148" t="s">
        <v>383</v>
      </c>
      <c r="D203" s="148" t="s">
        <v>104</v>
      </c>
      <c r="E203" s="148" t="s">
        <v>228</v>
      </c>
      <c r="F203" s="148">
        <v>15.4</v>
      </c>
      <c r="G203" s="148" t="s">
        <v>107</v>
      </c>
      <c r="H203" s="207" t="s">
        <v>484</v>
      </c>
      <c r="I203" s="148">
        <v>3.66</v>
      </c>
      <c r="J203" s="148" t="s">
        <v>514</v>
      </c>
      <c r="K203" s="148">
        <v>25</v>
      </c>
      <c r="L203" s="148"/>
    </row>
    <row r="204" spans="2:12" x14ac:dyDescent="0.35">
      <c r="B204" s="148" t="s">
        <v>547</v>
      </c>
      <c r="C204" s="148" t="s">
        <v>383</v>
      </c>
      <c r="D204" s="148" t="s">
        <v>104</v>
      </c>
      <c r="E204" s="148" t="s">
        <v>228</v>
      </c>
      <c r="F204" s="148">
        <v>33</v>
      </c>
      <c r="G204" s="148" t="s">
        <v>107</v>
      </c>
      <c r="H204" s="207" t="s">
        <v>484</v>
      </c>
      <c r="I204" s="148">
        <v>3.55</v>
      </c>
      <c r="J204" s="148" t="s">
        <v>514</v>
      </c>
      <c r="K204" s="148">
        <v>25</v>
      </c>
      <c r="L204" s="148"/>
    </row>
    <row r="205" spans="2:12" ht="34.5" x14ac:dyDescent="0.35">
      <c r="B205" s="148" t="s">
        <v>548</v>
      </c>
      <c r="C205" s="148" t="s">
        <v>383</v>
      </c>
      <c r="D205" s="148" t="s">
        <v>104</v>
      </c>
      <c r="E205" s="148" t="s">
        <v>228</v>
      </c>
      <c r="F205" s="148">
        <v>9.9</v>
      </c>
      <c r="G205" s="148" t="s">
        <v>116</v>
      </c>
      <c r="H205" s="207" t="s">
        <v>484</v>
      </c>
      <c r="I205" s="148">
        <v>3.35</v>
      </c>
      <c r="J205" s="148" t="s">
        <v>515</v>
      </c>
      <c r="K205" s="148">
        <v>25</v>
      </c>
      <c r="L205" s="148"/>
    </row>
    <row r="206" spans="2:12" ht="23" x14ac:dyDescent="0.35">
      <c r="B206" s="148" t="s">
        <v>548</v>
      </c>
      <c r="C206" s="148" t="s">
        <v>383</v>
      </c>
      <c r="D206" s="148" t="s">
        <v>104</v>
      </c>
      <c r="E206" s="148" t="s">
        <v>228</v>
      </c>
      <c r="F206" s="148">
        <v>6.6</v>
      </c>
      <c r="G206" s="148" t="s">
        <v>116</v>
      </c>
      <c r="H206" s="207" t="s">
        <v>484</v>
      </c>
      <c r="I206" s="148">
        <v>3.47</v>
      </c>
      <c r="J206" s="148" t="s">
        <v>516</v>
      </c>
      <c r="K206" s="148">
        <v>25</v>
      </c>
      <c r="L206" s="148"/>
    </row>
    <row r="207" spans="2:12" x14ac:dyDescent="0.35">
      <c r="B207" s="148" t="s">
        <v>473</v>
      </c>
      <c r="C207" s="148" t="s">
        <v>383</v>
      </c>
      <c r="D207" s="148" t="s">
        <v>104</v>
      </c>
      <c r="E207" s="148" t="s">
        <v>228</v>
      </c>
      <c r="F207" s="148">
        <v>52.8</v>
      </c>
      <c r="G207" s="148" t="s">
        <v>108</v>
      </c>
      <c r="H207" s="207" t="s">
        <v>488</v>
      </c>
      <c r="I207" s="148">
        <v>3.25</v>
      </c>
      <c r="J207" s="148" t="s">
        <v>525</v>
      </c>
      <c r="K207" s="148">
        <v>25</v>
      </c>
      <c r="L207" s="148"/>
    </row>
    <row r="208" spans="2:12" ht="23" x14ac:dyDescent="0.35">
      <c r="B208" s="148" t="s">
        <v>549</v>
      </c>
      <c r="C208" s="148" t="s">
        <v>383</v>
      </c>
      <c r="D208" s="148" t="s">
        <v>104</v>
      </c>
      <c r="E208" s="148" t="s">
        <v>228</v>
      </c>
      <c r="F208" s="148">
        <v>181.5</v>
      </c>
      <c r="G208" s="148" t="s">
        <v>477</v>
      </c>
      <c r="H208" s="207">
        <v>45473</v>
      </c>
      <c r="I208" s="148">
        <v>3.23</v>
      </c>
      <c r="J208" s="148" t="s">
        <v>517</v>
      </c>
      <c r="K208" s="148">
        <v>25</v>
      </c>
      <c r="L208" s="148"/>
    </row>
    <row r="209" spans="2:12" ht="23" x14ac:dyDescent="0.35">
      <c r="B209" s="148" t="s">
        <v>549</v>
      </c>
      <c r="C209" s="148" t="s">
        <v>383</v>
      </c>
      <c r="D209" s="148" t="s">
        <v>104</v>
      </c>
      <c r="E209" s="148" t="s">
        <v>228</v>
      </c>
      <c r="F209" s="148">
        <v>18.899999999999999</v>
      </c>
      <c r="G209" s="148" t="s">
        <v>477</v>
      </c>
      <c r="H209" s="207">
        <v>45657</v>
      </c>
      <c r="I209" s="148" t="s">
        <v>498</v>
      </c>
      <c r="J209" s="148" t="s">
        <v>518</v>
      </c>
      <c r="K209" s="148">
        <v>25</v>
      </c>
      <c r="L209" s="148"/>
    </row>
    <row r="210" spans="2:12" x14ac:dyDescent="0.35">
      <c r="B210" s="148" t="s">
        <v>550</v>
      </c>
      <c r="C210" s="148" t="s">
        <v>383</v>
      </c>
      <c r="D210" s="148" t="s">
        <v>104</v>
      </c>
      <c r="E210" s="148" t="s">
        <v>228</v>
      </c>
      <c r="F210" s="148">
        <v>16.5</v>
      </c>
      <c r="G210" s="148" t="s">
        <v>254</v>
      </c>
      <c r="H210" s="207" t="s">
        <v>485</v>
      </c>
      <c r="I210" s="148">
        <v>3.81</v>
      </c>
      <c r="J210" s="148" t="s">
        <v>519</v>
      </c>
      <c r="K210" s="148">
        <v>25</v>
      </c>
      <c r="L210" s="148"/>
    </row>
    <row r="211" spans="2:12" x14ac:dyDescent="0.35">
      <c r="B211" s="148" t="s">
        <v>462</v>
      </c>
      <c r="C211" s="148" t="s">
        <v>383</v>
      </c>
      <c r="D211" s="148" t="s">
        <v>104</v>
      </c>
      <c r="E211" s="148" t="s">
        <v>228</v>
      </c>
      <c r="F211" s="148">
        <v>25.2</v>
      </c>
      <c r="G211" s="148" t="s">
        <v>116</v>
      </c>
      <c r="H211" s="205">
        <v>41061</v>
      </c>
      <c r="I211" s="148">
        <v>4</v>
      </c>
      <c r="J211" s="148" t="s">
        <v>117</v>
      </c>
      <c r="K211" s="148">
        <v>20</v>
      </c>
      <c r="L211" s="148"/>
    </row>
    <row r="212" spans="2:12" x14ac:dyDescent="0.35">
      <c r="B212" s="230" t="s">
        <v>551</v>
      </c>
      <c r="C212" s="230" t="s">
        <v>526</v>
      </c>
      <c r="D212" s="230" t="s">
        <v>245</v>
      </c>
      <c r="E212" s="230" t="s">
        <v>105</v>
      </c>
      <c r="F212" s="230">
        <v>99</v>
      </c>
      <c r="G212" s="230" t="s">
        <v>478</v>
      </c>
      <c r="H212" s="231">
        <f>'[1]Wei Avg Dates'!F13</f>
        <v>0</v>
      </c>
      <c r="I212" s="230"/>
      <c r="J212" s="230" t="s">
        <v>117</v>
      </c>
      <c r="K212" s="230"/>
      <c r="L212" s="230" t="s">
        <v>564</v>
      </c>
    </row>
    <row r="213" spans="2:12" ht="15" thickBot="1" x14ac:dyDescent="0.4">
      <c r="B213" s="149" t="s">
        <v>97</v>
      </c>
      <c r="C213" s="150"/>
      <c r="D213" s="150"/>
      <c r="E213" s="150"/>
      <c r="F213" s="178">
        <f>SUBTOTAL(9,F3:F212)</f>
        <v>13726.465000000002</v>
      </c>
      <c r="G213" s="151"/>
      <c r="H213" s="151"/>
      <c r="I213" s="151"/>
      <c r="J213" s="151"/>
      <c r="K213" s="152"/>
      <c r="L213" s="152"/>
    </row>
    <row r="214" spans="2:12" x14ac:dyDescent="0.35">
      <c r="F214" s="197"/>
      <c r="I214" s="199"/>
      <c r="J214" s="202"/>
      <c r="L214" s="137"/>
    </row>
    <row r="215" spans="2:12" x14ac:dyDescent="0.35">
      <c r="I215" s="200"/>
      <c r="J215" s="202"/>
      <c r="L215" s="137"/>
    </row>
    <row r="216" spans="2:12" x14ac:dyDescent="0.35">
      <c r="J216" s="202"/>
      <c r="L216" s="137"/>
    </row>
    <row r="217" spans="2:12" x14ac:dyDescent="0.35">
      <c r="J217" s="202"/>
      <c r="L217" s="137"/>
    </row>
    <row r="218" spans="2:12" x14ac:dyDescent="0.35">
      <c r="J218" s="202"/>
      <c r="L218" s="137"/>
    </row>
    <row r="219" spans="2:12" x14ac:dyDescent="0.35">
      <c r="J219" s="202"/>
      <c r="L219" s="137"/>
    </row>
    <row r="220" spans="2:12" x14ac:dyDescent="0.35">
      <c r="J220" s="202"/>
      <c r="L220" s="137"/>
    </row>
    <row r="221" spans="2:12" x14ac:dyDescent="0.35">
      <c r="L221" s="137"/>
    </row>
    <row r="222" spans="2:12" x14ac:dyDescent="0.35">
      <c r="L222" s="137"/>
    </row>
    <row r="223" spans="2:12" x14ac:dyDescent="0.35">
      <c r="L223" s="137"/>
    </row>
    <row r="224" spans="2:12" x14ac:dyDescent="0.35">
      <c r="L224" s="137"/>
    </row>
    <row r="225" spans="12:12" x14ac:dyDescent="0.35">
      <c r="L225" s="137"/>
    </row>
    <row r="226" spans="12:12" x14ac:dyDescent="0.35">
      <c r="L226" s="137"/>
    </row>
    <row r="227" spans="12:12" x14ac:dyDescent="0.35">
      <c r="L227" s="137"/>
    </row>
    <row r="228" spans="12:12" x14ac:dyDescent="0.35">
      <c r="L228" s="137"/>
    </row>
    <row r="229" spans="12:12" x14ac:dyDescent="0.35">
      <c r="L229" s="137"/>
    </row>
    <row r="230" spans="12:12" x14ac:dyDescent="0.35">
      <c r="L230" s="137"/>
    </row>
    <row r="231" spans="12:12" x14ac:dyDescent="0.35">
      <c r="L231" s="137"/>
    </row>
    <row r="232" spans="12:12" x14ac:dyDescent="0.35">
      <c r="L232" s="137"/>
    </row>
    <row r="233" spans="12:12" x14ac:dyDescent="0.35">
      <c r="L233" s="137"/>
    </row>
    <row r="234" spans="12:12" x14ac:dyDescent="0.35">
      <c r="L234" s="137"/>
    </row>
  </sheetData>
  <autoFilter ref="B2:L212" xr:uid="{738E5AB3-4D07-4828-9431-774E7B3A67F7}"/>
  <pageMargins left="0.7" right="0.7" top="0.75" bottom="0.75" header="0.3" footer="0.3"/>
  <pageSetup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BBB452-0D34-4115-A615-3CE4D2FD4B46}">
  <sheetPr codeName="Sheet7"/>
  <dimension ref="B2:P28"/>
  <sheetViews>
    <sheetView showGridLines="0" workbookViewId="0">
      <pane xSplit="2" ySplit="3" topLeftCell="H5" activePane="bottomRight" state="frozen"/>
      <selection pane="topRight" activeCell="C1" sqref="C1"/>
      <selection pane="bottomLeft" activeCell="A4" sqref="A4"/>
      <selection pane="bottomRight" activeCell="N10" sqref="N10"/>
    </sheetView>
  </sheetViews>
  <sheetFormatPr defaultColWidth="2.1796875" defaultRowHeight="13" x14ac:dyDescent="0.3"/>
  <cols>
    <col min="1" max="1" width="2.1796875" style="137"/>
    <col min="2" max="2" width="70.81640625" style="137" customWidth="1"/>
    <col min="3" max="3" width="12.453125" style="137" customWidth="1"/>
    <col min="4" max="4" width="11.453125" style="137" customWidth="1"/>
    <col min="5" max="5" width="12.453125" style="137" customWidth="1"/>
    <col min="6" max="6" width="11.453125" style="137" customWidth="1"/>
    <col min="7" max="7" width="12.453125" style="137" customWidth="1"/>
    <col min="8" max="8" width="11.7265625" style="137" customWidth="1"/>
    <col min="9" max="9" width="12.453125" style="137" bestFit="1" customWidth="1"/>
    <col min="10" max="10" width="11.453125" style="137" bestFit="1" customWidth="1"/>
    <col min="11" max="11" width="12.453125" style="137" bestFit="1" customWidth="1"/>
    <col min="12" max="12" width="11.453125" style="137" bestFit="1" customWidth="1"/>
    <col min="13" max="16" width="12.453125" style="137" bestFit="1" customWidth="1"/>
    <col min="17" max="16384" width="2.1796875" style="137"/>
  </cols>
  <sheetData>
    <row r="2" spans="2:16" x14ac:dyDescent="0.3">
      <c r="B2" s="136" t="s">
        <v>344</v>
      </c>
      <c r="C2" s="223" t="s">
        <v>448</v>
      </c>
      <c r="D2" s="224"/>
      <c r="E2" s="224"/>
      <c r="F2" s="224"/>
      <c r="G2" s="224"/>
      <c r="H2" s="225"/>
      <c r="I2" s="223" t="s">
        <v>449</v>
      </c>
      <c r="J2" s="224"/>
      <c r="K2" s="224"/>
      <c r="L2" s="224"/>
      <c r="M2" s="224"/>
      <c r="N2" s="224"/>
      <c r="O2" s="224"/>
      <c r="P2" s="225"/>
    </row>
    <row r="3" spans="2:16" s="139" customFormat="1" ht="26" x14ac:dyDescent="0.3">
      <c r="B3" s="138" t="s">
        <v>345</v>
      </c>
      <c r="C3" s="173" t="s">
        <v>346</v>
      </c>
      <c r="D3" s="174" t="s">
        <v>347</v>
      </c>
      <c r="E3" s="174" t="s">
        <v>348</v>
      </c>
      <c r="F3" s="174" t="s">
        <v>349</v>
      </c>
      <c r="G3" s="174" t="s">
        <v>350</v>
      </c>
      <c r="H3" s="179" t="s">
        <v>351</v>
      </c>
      <c r="I3" s="173" t="s">
        <v>346</v>
      </c>
      <c r="J3" s="174" t="s">
        <v>347</v>
      </c>
      <c r="K3" s="174" t="s">
        <v>348</v>
      </c>
      <c r="L3" s="174" t="s">
        <v>349</v>
      </c>
      <c r="M3" s="174" t="s">
        <v>350</v>
      </c>
      <c r="N3" s="174" t="s">
        <v>351</v>
      </c>
      <c r="O3" s="174" t="s">
        <v>352</v>
      </c>
      <c r="P3" s="175" t="s">
        <v>353</v>
      </c>
    </row>
    <row r="4" spans="2:16" x14ac:dyDescent="0.3">
      <c r="B4" s="143" t="s">
        <v>354</v>
      </c>
      <c r="C4" s="141">
        <v>34133476</v>
      </c>
      <c r="D4" s="157"/>
      <c r="E4" s="158">
        <v>118363766</v>
      </c>
      <c r="F4" s="157"/>
      <c r="G4" s="159">
        <f>SUM(C4:F4)</f>
        <v>152497242</v>
      </c>
      <c r="H4" s="160">
        <f t="shared" ref="H4:H9" si="0">G4/$G$10</f>
        <v>0.35567826135873182</v>
      </c>
      <c r="I4" s="141">
        <f>C4-'[2]GSW sales'!C13-11633475</f>
        <v>1</v>
      </c>
      <c r="J4" s="157"/>
      <c r="K4" s="180">
        <f>E4-'[2]GSW sales'!C14-49904986-55958780</f>
        <v>0</v>
      </c>
      <c r="L4" s="157"/>
      <c r="M4" s="159">
        <f>SUM(I4:L4)</f>
        <v>1</v>
      </c>
      <c r="N4" s="181">
        <f>M4/$M$10</f>
        <v>2.5181540461247205E-9</v>
      </c>
      <c r="O4" s="159">
        <f>SUM(I4,J4,L4)</f>
        <v>1</v>
      </c>
      <c r="P4" s="182">
        <f>+O4/$O$10</f>
        <v>3.5874114246146366E-9</v>
      </c>
    </row>
    <row r="5" spans="2:16" x14ac:dyDescent="0.3">
      <c r="B5" s="143" t="s">
        <v>355</v>
      </c>
      <c r="C5" s="141">
        <v>46867691</v>
      </c>
      <c r="D5" s="157"/>
      <c r="E5" s="157"/>
      <c r="F5" s="158">
        <v>12345678</v>
      </c>
      <c r="G5" s="159">
        <f t="shared" ref="G5:G9" si="1">SUM(C5:F5)</f>
        <v>59213369</v>
      </c>
      <c r="H5" s="160">
        <f t="shared" si="0"/>
        <v>0.1381068133357653</v>
      </c>
      <c r="I5" s="141">
        <f>C5+'[2]GSW sales'!C3+11633475</f>
        <v>76501166</v>
      </c>
      <c r="J5" s="157"/>
      <c r="K5" s="158">
        <f>'[2]GSW sales'!C14+49904986+55958780</f>
        <v>118363766</v>
      </c>
      <c r="L5" s="158">
        <f>F5</f>
        <v>12345678</v>
      </c>
      <c r="M5" s="159">
        <f t="shared" ref="M5:M9" si="2">SUM(I5:L5)</f>
        <v>207210610</v>
      </c>
      <c r="N5" s="181">
        <f t="shared" ref="N5:N9" si="3">M5/$M$10</f>
        <v>0.5217882359714715</v>
      </c>
      <c r="O5" s="159">
        <f t="shared" ref="O5:O8" si="4">SUM(I5,J5,L5)</f>
        <v>88846844</v>
      </c>
      <c r="P5" s="182">
        <f t="shared" ref="P5:P9" si="5">+O5/$O$10</f>
        <v>0.31873018320655438</v>
      </c>
    </row>
    <row r="6" spans="2:16" x14ac:dyDescent="0.3">
      <c r="B6" s="143" t="s">
        <v>356</v>
      </c>
      <c r="C6" s="141">
        <v>58170916</v>
      </c>
      <c r="D6" s="157"/>
      <c r="E6" s="157"/>
      <c r="F6" s="157"/>
      <c r="G6" s="159">
        <f t="shared" si="1"/>
        <v>58170916</v>
      </c>
      <c r="H6" s="160">
        <f t="shared" si="0"/>
        <v>0.13567543906482477</v>
      </c>
      <c r="I6" s="141">
        <f>C6</f>
        <v>58170916</v>
      </c>
      <c r="J6" s="157"/>
      <c r="K6" s="157"/>
      <c r="L6" s="157"/>
      <c r="M6" s="159">
        <f t="shared" si="2"/>
        <v>58170916</v>
      </c>
      <c r="N6" s="181">
        <f t="shared" si="3"/>
        <v>0.14648332749218124</v>
      </c>
      <c r="O6" s="159">
        <f t="shared" si="4"/>
        <v>58170916</v>
      </c>
      <c r="P6" s="182">
        <f t="shared" si="5"/>
        <v>0.20868300863869838</v>
      </c>
    </row>
    <row r="7" spans="2:16" x14ac:dyDescent="0.3">
      <c r="B7" s="143" t="s">
        <v>357</v>
      </c>
      <c r="C7" s="141">
        <v>28524255</v>
      </c>
      <c r="D7" s="157"/>
      <c r="E7" s="157"/>
      <c r="F7" s="157"/>
      <c r="G7" s="159">
        <f t="shared" si="1"/>
        <v>28524255</v>
      </c>
      <c r="H7" s="160">
        <f t="shared" si="0"/>
        <v>6.6528792861402133E-2</v>
      </c>
      <c r="I7" s="141">
        <f>C7</f>
        <v>28524255</v>
      </c>
      <c r="J7" s="157"/>
      <c r="K7" s="157"/>
      <c r="L7" s="157"/>
      <c r="M7" s="159">
        <f t="shared" si="2"/>
        <v>28524255</v>
      </c>
      <c r="N7" s="181">
        <f t="shared" si="3"/>
        <v>7.1828468140943291E-2</v>
      </c>
      <c r="O7" s="159">
        <f t="shared" si="4"/>
        <v>28524255</v>
      </c>
      <c r="P7" s="182">
        <f t="shared" si="5"/>
        <v>0.10232823826562118</v>
      </c>
    </row>
    <row r="8" spans="2:16" x14ac:dyDescent="0.3">
      <c r="B8" s="143" t="s">
        <v>390</v>
      </c>
      <c r="C8" s="140"/>
      <c r="D8" s="158">
        <v>15591932</v>
      </c>
      <c r="E8" s="157"/>
      <c r="F8" s="157"/>
      <c r="G8" s="159">
        <f t="shared" si="1"/>
        <v>15591932</v>
      </c>
      <c r="H8" s="160">
        <f t="shared" si="0"/>
        <v>3.6365977458028872E-2</v>
      </c>
      <c r="I8" s="140"/>
      <c r="J8" s="158">
        <f>D8</f>
        <v>15591932</v>
      </c>
      <c r="K8" s="157"/>
      <c r="L8" s="157"/>
      <c r="M8" s="159">
        <f t="shared" si="2"/>
        <v>15591932</v>
      </c>
      <c r="N8" s="181">
        <f t="shared" si="3"/>
        <v>3.9262886652701508E-2</v>
      </c>
      <c r="O8" s="159">
        <f t="shared" si="4"/>
        <v>15591932</v>
      </c>
      <c r="P8" s="182">
        <f t="shared" si="5"/>
        <v>5.5934674988614541E-2</v>
      </c>
    </row>
    <row r="9" spans="2:16" ht="14.5" x14ac:dyDescent="0.3">
      <c r="B9" s="143" t="s">
        <v>450</v>
      </c>
      <c r="C9" s="141">
        <f>(10886966+85500000+82426)+(9658421)+(8625000)</f>
        <v>114752813</v>
      </c>
      <c r="D9" s="157"/>
      <c r="E9" s="157"/>
      <c r="F9" s="157"/>
      <c r="G9" s="159">
        <f t="shared" si="1"/>
        <v>114752813</v>
      </c>
      <c r="H9" s="160">
        <f t="shared" si="0"/>
        <v>0.26764471592124711</v>
      </c>
      <c r="I9" s="141">
        <f>C9+'[2]GSW sales'!C11+20-31773754+(221926-82426)</f>
        <v>87618579</v>
      </c>
      <c r="J9" s="157"/>
      <c r="K9" s="157"/>
      <c r="L9" s="157"/>
      <c r="M9" s="159">
        <f t="shared" si="2"/>
        <v>87618579</v>
      </c>
      <c r="N9" s="181">
        <f t="shared" si="3"/>
        <v>0.22063707922454845</v>
      </c>
      <c r="O9" s="159">
        <f>SUM(I9,J9,L9)</f>
        <v>87618579</v>
      </c>
      <c r="P9" s="182">
        <f t="shared" si="5"/>
        <v>0.31432389131310012</v>
      </c>
    </row>
    <row r="10" spans="2:16" x14ac:dyDescent="0.3">
      <c r="B10" s="142" t="s">
        <v>358</v>
      </c>
      <c r="C10" s="161">
        <f t="shared" ref="C10:P10" si="6">SUM(C4:C9)</f>
        <v>282449151</v>
      </c>
      <c r="D10" s="162">
        <f t="shared" si="6"/>
        <v>15591932</v>
      </c>
      <c r="E10" s="162">
        <f t="shared" si="6"/>
        <v>118363766</v>
      </c>
      <c r="F10" s="162">
        <f t="shared" si="6"/>
        <v>12345678</v>
      </c>
      <c r="G10" s="162">
        <f t="shared" si="6"/>
        <v>428750527</v>
      </c>
      <c r="H10" s="163">
        <f t="shared" si="6"/>
        <v>1</v>
      </c>
      <c r="I10" s="161">
        <f t="shared" si="6"/>
        <v>250814917</v>
      </c>
      <c r="J10" s="162">
        <f t="shared" si="6"/>
        <v>15591932</v>
      </c>
      <c r="K10" s="162">
        <f t="shared" si="6"/>
        <v>118363766</v>
      </c>
      <c r="L10" s="162">
        <f t="shared" si="6"/>
        <v>12345678</v>
      </c>
      <c r="M10" s="162">
        <f t="shared" si="6"/>
        <v>397116293</v>
      </c>
      <c r="N10" s="164">
        <f t="shared" si="6"/>
        <v>1</v>
      </c>
      <c r="O10" s="162">
        <f t="shared" si="6"/>
        <v>278752527</v>
      </c>
      <c r="P10" s="163">
        <f t="shared" si="6"/>
        <v>1</v>
      </c>
    </row>
    <row r="11" spans="2:16" x14ac:dyDescent="0.3">
      <c r="B11" s="183"/>
      <c r="C11" s="184"/>
      <c r="D11" s="184"/>
      <c r="E11" s="184"/>
      <c r="F11" s="184"/>
      <c r="G11" s="184"/>
      <c r="H11" s="185"/>
      <c r="I11" s="184"/>
      <c r="J11" s="184"/>
      <c r="K11" s="184"/>
      <c r="L11" s="184"/>
      <c r="M11" s="184"/>
      <c r="N11" s="185"/>
      <c r="O11" s="184"/>
      <c r="P11" s="185"/>
    </row>
    <row r="12" spans="2:16" x14ac:dyDescent="0.3">
      <c r="B12" s="143" t="s">
        <v>451</v>
      </c>
      <c r="C12" s="184"/>
      <c r="D12" s="184"/>
      <c r="E12" s="184"/>
      <c r="F12" s="184"/>
      <c r="G12" s="184"/>
      <c r="H12" s="185"/>
      <c r="I12" s="159">
        <v>1055228</v>
      </c>
      <c r="J12" s="184"/>
      <c r="K12" s="184"/>
      <c r="L12" s="184"/>
      <c r="M12" s="184"/>
      <c r="N12" s="185"/>
      <c r="O12" s="184"/>
      <c r="P12" s="185"/>
    </row>
    <row r="13" spans="2:16" x14ac:dyDescent="0.3">
      <c r="B13" s="143" t="s">
        <v>452</v>
      </c>
      <c r="C13" s="184"/>
      <c r="D13" s="184"/>
      <c r="E13" s="184"/>
      <c r="F13" s="184"/>
      <c r="G13" s="184"/>
      <c r="H13" s="185"/>
      <c r="I13" s="159">
        <v>644772</v>
      </c>
      <c r="J13" s="184"/>
      <c r="K13" s="184"/>
      <c r="L13" s="184"/>
      <c r="M13" s="184"/>
      <c r="N13" s="185"/>
      <c r="O13" s="184"/>
      <c r="P13" s="185"/>
    </row>
    <row r="14" spans="2:16" x14ac:dyDescent="0.3">
      <c r="B14" s="137" t="s">
        <v>453</v>
      </c>
      <c r="C14" s="184"/>
      <c r="D14" s="184"/>
      <c r="E14" s="184"/>
      <c r="F14" s="184"/>
      <c r="G14" s="184"/>
      <c r="H14" s="185"/>
      <c r="I14" s="159">
        <f>[2]ESOPs!D16-221926</f>
        <v>6853052</v>
      </c>
      <c r="J14" s="184"/>
      <c r="K14" s="159"/>
      <c r="L14" s="184"/>
      <c r="M14" s="184"/>
      <c r="N14" s="185"/>
      <c r="O14" s="184"/>
      <c r="P14" s="185"/>
    </row>
    <row r="15" spans="2:16" x14ac:dyDescent="0.3">
      <c r="B15" s="183"/>
      <c r="C15" s="184"/>
      <c r="D15" s="184"/>
      <c r="E15" s="184"/>
      <c r="F15" s="184"/>
      <c r="G15" s="184"/>
      <c r="H15" s="185"/>
      <c r="I15" s="184"/>
      <c r="J15" s="184"/>
      <c r="K15" s="184"/>
      <c r="L15" s="184"/>
      <c r="M15" s="184"/>
      <c r="N15" s="185"/>
      <c r="O15" s="184"/>
      <c r="P15" s="185"/>
    </row>
    <row r="16" spans="2:16" x14ac:dyDescent="0.3">
      <c r="B16" s="183" t="s">
        <v>97</v>
      </c>
      <c r="C16" s="184"/>
      <c r="D16" s="184"/>
      <c r="E16" s="184"/>
      <c r="F16" s="184"/>
      <c r="G16" s="184"/>
      <c r="H16" s="185"/>
      <c r="I16" s="184">
        <f>SUM(M10,I14)</f>
        <v>403969345</v>
      </c>
      <c r="J16" s="184"/>
      <c r="K16" s="184"/>
      <c r="L16" s="184"/>
      <c r="M16" s="184"/>
      <c r="N16" s="185"/>
      <c r="O16" s="184"/>
      <c r="P16" s="185"/>
    </row>
    <row r="17" spans="2:16" x14ac:dyDescent="0.3">
      <c r="B17" s="143"/>
      <c r="C17" s="165"/>
      <c r="D17" s="166"/>
      <c r="E17" s="166"/>
      <c r="F17" s="166"/>
      <c r="G17" s="159"/>
      <c r="I17" s="186"/>
      <c r="J17" s="166"/>
      <c r="K17" s="166"/>
      <c r="L17" s="166"/>
    </row>
    <row r="18" spans="2:16" x14ac:dyDescent="0.3">
      <c r="B18" s="137" t="s">
        <v>359</v>
      </c>
      <c r="C18" s="165"/>
      <c r="D18" s="166"/>
      <c r="E18" s="166"/>
      <c r="F18" s="166"/>
      <c r="G18" s="159"/>
      <c r="I18" s="187"/>
      <c r="J18" s="166"/>
      <c r="K18" s="166"/>
      <c r="L18" s="166"/>
    </row>
    <row r="19" spans="2:16" x14ac:dyDescent="0.3">
      <c r="B19" s="137" t="s">
        <v>397</v>
      </c>
      <c r="C19" s="165"/>
      <c r="D19" s="166"/>
      <c r="E19" s="166"/>
      <c r="F19" s="166"/>
      <c r="I19" s="144"/>
      <c r="J19" s="167"/>
      <c r="M19" s="145"/>
    </row>
    <row r="20" spans="2:16" x14ac:dyDescent="0.3">
      <c r="B20" s="137" t="s">
        <v>454</v>
      </c>
    </row>
    <row r="21" spans="2:16" x14ac:dyDescent="0.3">
      <c r="B21" s="188" t="s">
        <v>391</v>
      </c>
      <c r="I21" s="145"/>
      <c r="K21" s="176"/>
      <c r="P21" s="145"/>
    </row>
    <row r="22" spans="2:16" x14ac:dyDescent="0.3">
      <c r="B22" s="137" t="s">
        <v>455</v>
      </c>
      <c r="M22" s="176"/>
    </row>
    <row r="25" spans="2:16" x14ac:dyDescent="0.3">
      <c r="B25" s="189"/>
      <c r="C25" s="190"/>
      <c r="I25" s="145"/>
    </row>
    <row r="26" spans="2:16" x14ac:dyDescent="0.3">
      <c r="B26" s="191"/>
      <c r="C26" s="192"/>
      <c r="D26" s="193"/>
      <c r="I26" s="145"/>
    </row>
    <row r="27" spans="2:16" x14ac:dyDescent="0.3">
      <c r="I27" s="145"/>
    </row>
    <row r="28" spans="2:16" x14ac:dyDescent="0.3">
      <c r="I28" s="145"/>
    </row>
  </sheetData>
  <mergeCells count="2">
    <mergeCell ref="C2:H2"/>
    <mergeCell ref="I2:P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50C7-79F4-4153-90DE-E746D2AF99AA}">
  <sheetPr codeName="Sheet8"/>
  <dimension ref="A3:F27"/>
  <sheetViews>
    <sheetView showGridLines="0" topLeftCell="A16" workbookViewId="0">
      <selection activeCell="C22" sqref="C22"/>
    </sheetView>
  </sheetViews>
  <sheetFormatPr defaultRowHeight="14.5" x14ac:dyDescent="0.35"/>
  <cols>
    <col min="2" max="2" width="44" bestFit="1" customWidth="1"/>
    <col min="3" max="3" width="17.81640625" customWidth="1"/>
    <col min="5" max="5" width="14.26953125" bestFit="1" customWidth="1"/>
    <col min="6" max="6" width="10.54296875" bestFit="1" customWidth="1"/>
  </cols>
  <sheetData>
    <row r="3" spans="1:3" x14ac:dyDescent="0.35">
      <c r="A3" t="s">
        <v>392</v>
      </c>
      <c r="B3" s="168" t="s">
        <v>393</v>
      </c>
    </row>
    <row r="5" spans="1:3" x14ac:dyDescent="0.35">
      <c r="B5" s="168" t="s">
        <v>96</v>
      </c>
      <c r="C5" s="169" t="s">
        <v>234</v>
      </c>
    </row>
    <row r="6" spans="1:3" x14ac:dyDescent="0.35">
      <c r="B6" t="s">
        <v>235</v>
      </c>
      <c r="C6" s="194">
        <f>[2]Voting!I10-221926</f>
        <v>250592991</v>
      </c>
    </row>
    <row r="7" spans="1:3" x14ac:dyDescent="0.35">
      <c r="B7" t="s">
        <v>236</v>
      </c>
      <c r="C7" s="30">
        <v>1</v>
      </c>
    </row>
    <row r="8" spans="1:3" x14ac:dyDescent="0.35">
      <c r="B8" t="s">
        <v>237</v>
      </c>
      <c r="C8" s="30">
        <v>118363766</v>
      </c>
    </row>
    <row r="9" spans="1:3" x14ac:dyDescent="0.35">
      <c r="B9" t="s">
        <v>238</v>
      </c>
      <c r="C9" s="30">
        <v>1</v>
      </c>
    </row>
    <row r="10" spans="1:3" x14ac:dyDescent="0.35">
      <c r="B10" s="31" t="s">
        <v>239</v>
      </c>
      <c r="C10" s="32">
        <f>+SUM(C6:C9)</f>
        <v>368956759</v>
      </c>
    </row>
    <row r="11" spans="1:3" x14ac:dyDescent="0.35">
      <c r="B11" s="170"/>
      <c r="C11" s="171"/>
    </row>
    <row r="12" spans="1:3" x14ac:dyDescent="0.35">
      <c r="B12" s="170"/>
      <c r="C12" s="171"/>
    </row>
    <row r="13" spans="1:3" x14ac:dyDescent="0.35">
      <c r="B13" s="170"/>
      <c r="C13" s="171"/>
    </row>
    <row r="14" spans="1:3" x14ac:dyDescent="0.35">
      <c r="A14" t="s">
        <v>392</v>
      </c>
      <c r="B14" s="168" t="s">
        <v>394</v>
      </c>
    </row>
    <row r="16" spans="1:3" x14ac:dyDescent="0.35">
      <c r="B16" s="168" t="s">
        <v>96</v>
      </c>
      <c r="C16" s="169" t="s">
        <v>234</v>
      </c>
    </row>
    <row r="17" spans="2:6" x14ac:dyDescent="0.35">
      <c r="B17" s="226" t="s">
        <v>240</v>
      </c>
      <c r="C17" s="227">
        <f>C6</f>
        <v>250592991</v>
      </c>
    </row>
    <row r="18" spans="2:6" x14ac:dyDescent="0.35">
      <c r="B18" s="226" t="s">
        <v>241</v>
      </c>
      <c r="C18" s="227">
        <v>12345678</v>
      </c>
    </row>
    <row r="19" spans="2:6" x14ac:dyDescent="0.35">
      <c r="B19" s="226" t="s">
        <v>242</v>
      </c>
      <c r="C19" s="227">
        <f>C8</f>
        <v>118363766</v>
      </c>
    </row>
    <row r="20" spans="2:6" x14ac:dyDescent="0.35">
      <c r="B20" s="226" t="s">
        <v>395</v>
      </c>
      <c r="C20" s="227">
        <v>15591932</v>
      </c>
    </row>
    <row r="21" spans="2:6" x14ac:dyDescent="0.35">
      <c r="B21" s="226" t="s">
        <v>456</v>
      </c>
      <c r="C21" s="227">
        <f>[2]ESOPs!D16</f>
        <v>7074978</v>
      </c>
    </row>
    <row r="22" spans="2:6" x14ac:dyDescent="0.35">
      <c r="B22" s="228" t="s">
        <v>243</v>
      </c>
      <c r="C22" s="229">
        <f>+SUM(C17:C21)</f>
        <v>403969345</v>
      </c>
    </row>
    <row r="23" spans="2:6" x14ac:dyDescent="0.35">
      <c r="E23" s="30"/>
      <c r="F23" s="172"/>
    </row>
    <row r="24" spans="2:6" x14ac:dyDescent="0.35">
      <c r="C24" s="172"/>
    </row>
    <row r="26" spans="2:6" x14ac:dyDescent="0.35">
      <c r="B26" s="33" t="s">
        <v>396</v>
      </c>
    </row>
    <row r="27" spans="2:6" x14ac:dyDescent="0.35">
      <c r="B27" s="33" t="s">
        <v>244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AFC88770269F048A3AF260B8F8E3D0C" ma:contentTypeVersion="14" ma:contentTypeDescription="Create a new document." ma:contentTypeScope="" ma:versionID="581ae7339674ad115fdae0832a1e2ea8">
  <xsd:schema xmlns:xsd="http://www.w3.org/2001/XMLSchema" xmlns:xs="http://www.w3.org/2001/XMLSchema" xmlns:p="http://schemas.microsoft.com/office/2006/metadata/properties" xmlns:ns2="14a8f691-2a83-461c-9325-d9c63bb7ddd9" xmlns:ns3="19367801-3fc1-4a73-9094-a8bb82951f01" targetNamespace="http://schemas.microsoft.com/office/2006/metadata/properties" ma:root="true" ma:fieldsID="e55fbf6350f4c508e0736914096542db" ns2:_="" ns3:_="">
    <xsd:import namespace="14a8f691-2a83-461c-9325-d9c63bb7ddd9"/>
    <xsd:import namespace="19367801-3fc1-4a73-9094-a8bb82951f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a8f691-2a83-461c-9325-d9c63bb7dd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31f192e0-3a42-49d6-8c3d-20be73ae1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9367801-3fc1-4a73-9094-a8bb82951f01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423b772-e9f0-4bf2-bdf5-24b94290f235}" ma:internalName="TaxCatchAll" ma:showField="CatchAllData" ma:web="19367801-3fc1-4a73-9094-a8bb82951f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9367801-3fc1-4a73-9094-a8bb82951f01" xsi:nil="true"/>
    <lcf76f155ced4ddcb4097134ff3c332f xmlns="14a8f691-2a83-461c-9325-d9c63bb7ddd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7EE5E0-DCF3-45E6-B04A-22B1387FE4F3}"/>
</file>

<file path=customXml/itemProps2.xml><?xml version="1.0" encoding="utf-8"?>
<ds:datastoreItem xmlns:ds="http://schemas.openxmlformats.org/officeDocument/2006/customXml" ds:itemID="{6CCFB931-08DB-4721-AC1C-411EC1BA68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A9923A-FCF0-4C0A-AB3C-DA2028A85168}">
  <ds:schemaRefs>
    <ds:schemaRef ds:uri="http://schemas.microsoft.com/office/2006/documentManagement/types"/>
    <ds:schemaRef ds:uri="http://purl.org/dc/dcmitype/"/>
    <ds:schemaRef ds:uri="21ba12ca-efcf-4ce6-9e9b-1479e4a02dd6"/>
    <ds:schemaRef ds:uri="5254942d-059f-4dbc-9577-4fcef1295c0d"/>
    <ds:schemaRef ds:uri="http://purl.org/dc/terms/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Balance Sheet</vt:lpstr>
      <vt:lpstr>Income Statement</vt:lpstr>
      <vt:lpstr>Cash Flow</vt:lpstr>
      <vt:lpstr>Adj. EBITDA and CFe</vt:lpstr>
      <vt:lpstr>Project List</vt:lpstr>
      <vt:lpstr>Voting</vt:lpstr>
      <vt:lpstr>Total No of Shares Outstanding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Nathan Judge</dc:creator>
  <cp:lastModifiedBy>Nitin Vaid</cp:lastModifiedBy>
  <cp:lastPrinted>2021-12-16T16:15:01Z</cp:lastPrinted>
  <dcterms:created xsi:type="dcterms:W3CDTF">2021-08-18T15:59:40Z</dcterms:created>
  <dcterms:modified xsi:type="dcterms:W3CDTF">2023-07-25T06:26:25Z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0x010100CAFC88770269F048A3AF260B8F8E3D0C</vt:lpwstr>
  </property>
</Properties>
</file>